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codeName="ThisWorkbook" defaultThemeVersion="124226"/>
  <mc:AlternateContent xmlns:mc="http://schemas.openxmlformats.org/markup-compatibility/2006">
    <mc:Choice Requires="x15">
      <x15ac:absPath xmlns:x15ac="http://schemas.microsoft.com/office/spreadsheetml/2010/11/ac" url="https://mydrive.connect.aig/personal/rmukhwana_r3aig_com/Documents/Desktop/DOCS/Website Files/"/>
    </mc:Choice>
  </mc:AlternateContent>
  <xr:revisionPtr revIDLastSave="0" documentId="8_{77BDA810-48BC-4601-ADBB-8CF2DE8F68E1}" xr6:coauthVersionLast="46" xr6:coauthVersionMax="46" xr10:uidLastSave="{00000000-0000-0000-0000-000000000000}"/>
  <bookViews>
    <workbookView xWindow="-110" yWindow="-110" windowWidth="19420" windowHeight="10420" xr2:uid="{00000000-000D-0000-FFFF-FFFF00000000}"/>
  </bookViews>
  <sheets>
    <sheet name="Sheet1" sheetId="1" r:id="rId1"/>
    <sheet name="Sheet2" sheetId="2"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1" i="1" l="1"/>
  <c r="F43" i="1"/>
  <c r="F38" i="1"/>
  <c r="C62" i="1" s="1"/>
  <c r="F47" i="1"/>
  <c r="C64" i="1" s="1"/>
  <c r="F41" i="1"/>
  <c r="C60" i="1" s="1"/>
  <c r="F31" i="1"/>
  <c r="J23" i="1"/>
  <c r="D33" i="1" s="1"/>
  <c r="H23" i="1"/>
  <c r="C33" i="1" s="1"/>
  <c r="F23" i="1"/>
  <c r="B33" i="1" s="1"/>
  <c r="J27" i="1"/>
  <c r="D35" i="1" s="1"/>
  <c r="H27" i="1"/>
  <c r="C35" i="1" s="1"/>
  <c r="F27" i="1"/>
  <c r="B35" i="1" s="1"/>
  <c r="D31" i="1"/>
  <c r="C31" i="1"/>
  <c r="B31" i="1"/>
  <c r="C48" i="1"/>
  <c r="J16" i="1"/>
  <c r="D23" i="1" s="1"/>
  <c r="H16" i="1"/>
  <c r="C23" i="1" s="1"/>
  <c r="F16" i="1"/>
  <c r="B23" i="1" s="1"/>
  <c r="J19" i="1"/>
  <c r="D21" i="1" s="1"/>
  <c r="H19" i="1"/>
  <c r="C21" i="1" s="1"/>
  <c r="F19" i="1"/>
  <c r="B21" i="1" s="1"/>
  <c r="C19" i="1"/>
  <c r="B42" i="1"/>
  <c r="D37" i="1" l="1"/>
  <c r="C37" i="1"/>
  <c r="B37" i="1"/>
  <c r="C25" i="1"/>
  <c r="B71" i="1"/>
  <c r="C43" i="1"/>
  <c r="B72" i="1" s="1"/>
  <c r="B69" i="1"/>
  <c r="B70" i="1"/>
  <c r="B44" i="1" l="1"/>
  <c r="D19" i="1"/>
  <c r="D25" i="1" s="1"/>
  <c r="B19" i="1"/>
  <c r="B25" i="1" s="1"/>
  <c r="B68" i="1" l="1"/>
  <c r="C47" i="1"/>
  <c r="C58" i="1"/>
  <c r="C50" i="1"/>
  <c r="C51" i="1" s="1"/>
  <c r="C56" i="1"/>
  <c r="C54" i="1"/>
  <c r="D8" i="1"/>
  <c r="B65" i="1" l="1"/>
  <c r="B73" i="1" s="1"/>
  <c r="B74" i="1"/>
  <c r="B75" i="1" l="1"/>
  <c r="B77" i="1" s="1"/>
  <c r="B76" i="1" l="1"/>
  <c r="B79" i="1" s="1"/>
  <c r="G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skuria</author>
    <author>HOGALO</author>
    <author>Mwendwa, Jackson V</author>
  </authors>
  <commentList>
    <comment ref="B48" authorId="0" shapeId="0" xr:uid="{00000000-0006-0000-0000-000007000000}">
      <text>
        <r>
          <rPr>
            <b/>
            <sz val="8"/>
            <color indexed="81"/>
            <rFont val="Tahoma"/>
            <family val="2"/>
          </rPr>
          <t xml:space="preserve">Insert total number of workers: 
1 - for 1 Worker
2 - for 2 workers </t>
        </r>
        <r>
          <rPr>
            <sz val="8"/>
            <color indexed="81"/>
            <rFont val="Tahoma"/>
            <family val="2"/>
          </rPr>
          <t xml:space="preserve">
</t>
        </r>
        <r>
          <rPr>
            <b/>
            <sz val="8"/>
            <color indexed="81"/>
            <rFont val="Tahoma"/>
            <family val="2"/>
          </rPr>
          <t xml:space="preserve">NB: Premium per Worker 500/- 
</t>
        </r>
      </text>
    </comment>
    <comment ref="B54" authorId="1" shapeId="0" xr:uid="{00000000-0006-0000-0000-000008000000}">
      <text>
        <r>
          <rPr>
            <b/>
            <sz val="8"/>
            <color indexed="81"/>
            <rFont val="Tahoma"/>
            <family val="2"/>
          </rPr>
          <t xml:space="preserve">Insert: 
1 - for 1 Worker
2 - for 2 workers </t>
        </r>
      </text>
    </comment>
    <comment ref="B56" authorId="1" shapeId="0" xr:uid="{00000000-0006-0000-0000-000009000000}">
      <text>
        <r>
          <rPr>
            <b/>
            <sz val="8"/>
            <color indexed="81"/>
            <rFont val="Tahoma"/>
            <family val="2"/>
          </rPr>
          <t xml:space="preserve">Insert: 
1 - for 1 Worker
2 - for 2 workers </t>
        </r>
      </text>
    </comment>
    <comment ref="B58" authorId="0" shapeId="0" xr:uid="{00000000-0006-0000-0000-00000A000000}">
      <text>
        <r>
          <rPr>
            <b/>
            <sz val="8"/>
            <color indexed="81"/>
            <rFont val="Tahoma"/>
            <family val="2"/>
          </rPr>
          <t xml:space="preserve">Select from the drop down
</t>
        </r>
        <r>
          <rPr>
            <sz val="8"/>
            <color indexed="81"/>
            <rFont val="Tahoma"/>
            <family val="2"/>
          </rPr>
          <t xml:space="preserve">
</t>
        </r>
      </text>
    </comment>
    <comment ref="B60" authorId="2" shapeId="0" xr:uid="{D254D391-277D-46B4-A0C7-5816A1572D13}">
      <text>
        <r>
          <rPr>
            <b/>
            <sz val="9"/>
            <color indexed="81"/>
            <rFont val="Tahoma"/>
            <family val="2"/>
          </rPr>
          <t xml:space="preserve">Select Yes/No
</t>
        </r>
        <r>
          <rPr>
            <sz val="9"/>
            <color indexed="81"/>
            <rFont val="Tahoma"/>
            <family val="2"/>
          </rPr>
          <t xml:space="preserve">
</t>
        </r>
      </text>
    </comment>
    <comment ref="B61" authorId="2" shapeId="0" xr:uid="{24BCB1B3-36CC-4793-AE4F-CDD221A5A72F}">
      <text>
        <r>
          <rPr>
            <b/>
            <sz val="9"/>
            <color indexed="81"/>
            <rFont val="Tahoma"/>
            <family val="2"/>
          </rPr>
          <t>Select Yes/No</t>
        </r>
        <r>
          <rPr>
            <sz val="9"/>
            <color indexed="81"/>
            <rFont val="Tahoma"/>
            <family val="2"/>
          </rPr>
          <t xml:space="preserve">
</t>
        </r>
      </text>
    </comment>
    <comment ref="B62" authorId="2" shapeId="0" xr:uid="{DCED7057-EDA1-497B-80EC-98F9C70A7E6A}">
      <text>
        <r>
          <rPr>
            <b/>
            <sz val="9"/>
            <color indexed="81"/>
            <rFont val="Tahoma"/>
            <family val="2"/>
          </rPr>
          <t>Select  Yes/No</t>
        </r>
        <r>
          <rPr>
            <sz val="9"/>
            <color indexed="81"/>
            <rFont val="Tahoma"/>
            <family val="2"/>
          </rPr>
          <t xml:space="preserve">
</t>
        </r>
      </text>
    </comment>
    <comment ref="B63" authorId="2" shapeId="0" xr:uid="{B741A274-D219-4B29-8CA3-527AC7747166}">
      <text>
        <r>
          <rPr>
            <b/>
            <sz val="9"/>
            <color indexed="81"/>
            <rFont val="Tahoma"/>
            <family val="2"/>
          </rPr>
          <t>Select Yes/No</t>
        </r>
        <r>
          <rPr>
            <sz val="9"/>
            <color indexed="81"/>
            <rFont val="Tahoma"/>
            <family val="2"/>
          </rPr>
          <t xml:space="preserve">
</t>
        </r>
      </text>
    </comment>
    <comment ref="C63" authorId="2" shapeId="0" xr:uid="{D1B1381F-3EB2-4149-B02E-C6FE39EAAE35}">
      <text>
        <r>
          <rPr>
            <sz val="9"/>
            <color indexed="81"/>
            <rFont val="Tahoma"/>
            <family val="2"/>
          </rPr>
          <t xml:space="preserve">
Insert Annual Rent Receivable
</t>
        </r>
      </text>
    </comment>
  </commentList>
</comments>
</file>

<file path=xl/sharedStrings.xml><?xml version="1.0" encoding="utf-8"?>
<sst xmlns="http://schemas.openxmlformats.org/spreadsheetml/2006/main" count="160" uniqueCount="109">
  <si>
    <t>AIG Kenya Insurance Co. Ltd</t>
  </si>
  <si>
    <t xml:space="preserve"> Domestic Package Insurance </t>
  </si>
  <si>
    <t>HOUSEOWNERS (Buildings)</t>
  </si>
  <si>
    <t>Building A</t>
  </si>
  <si>
    <t>Building B</t>
  </si>
  <si>
    <t>Building C</t>
  </si>
  <si>
    <t>Sum Insured</t>
  </si>
  <si>
    <t>HOUSEHOLDERS (Contents)</t>
  </si>
  <si>
    <t>Residence A</t>
  </si>
  <si>
    <t>Residence B</t>
  </si>
  <si>
    <t>Residence C</t>
  </si>
  <si>
    <t>Sum insured</t>
  </si>
  <si>
    <t>None</t>
  </si>
  <si>
    <t>ALL RISKS</t>
  </si>
  <si>
    <t>Premium</t>
  </si>
  <si>
    <t>TOTALS</t>
  </si>
  <si>
    <t>Workmen's Injury Benefits Act (WIBA)</t>
  </si>
  <si>
    <t>Number of workers to be insured</t>
  </si>
  <si>
    <t>1) Personal Accident (24 hours) for Domestic Worker covering  Death &amp; Permanent Disability - Limit 500,000/-</t>
  </si>
  <si>
    <t>3) Disaster Cash - Limit of 50,000/= any one loss</t>
  </si>
  <si>
    <t xml:space="preserve">TOTALS </t>
  </si>
  <si>
    <t>PREMIUM SUMMARY</t>
  </si>
  <si>
    <t>Houseowners (Buildings)</t>
  </si>
  <si>
    <t>Householders (Contents)</t>
  </si>
  <si>
    <t>All Risks</t>
  </si>
  <si>
    <t>Personal liability</t>
  </si>
  <si>
    <t>Sub Total Premium Payable:</t>
  </si>
  <si>
    <t>TOTAL PREMIUM PAYABLE:</t>
  </si>
  <si>
    <t>Burglar bars</t>
  </si>
  <si>
    <t>Burglar bars and Security Guards</t>
  </si>
  <si>
    <t>Burglar bars and Rapid Response Panic button</t>
  </si>
  <si>
    <t>Burglar bars Security Guard and Siren Alarm</t>
  </si>
  <si>
    <t>Burglar Bars and Linked alarm with armed response</t>
  </si>
  <si>
    <t>N/A</t>
  </si>
  <si>
    <t>Computed by :</t>
  </si>
  <si>
    <t>lynne2011</t>
  </si>
  <si>
    <t>LR No / PLOT No / LOCATION</t>
  </si>
  <si>
    <t>Applicable Rate</t>
  </si>
  <si>
    <t xml:space="preserve">Client Name    </t>
  </si>
  <si>
    <t xml:space="preserve">Producer    </t>
  </si>
  <si>
    <t>Cover Restricted to: Worldwide - w</t>
  </si>
  <si>
    <t>Stamp Duty:</t>
  </si>
  <si>
    <t>Policyholder's Tax:</t>
  </si>
  <si>
    <t>Training Levy:</t>
  </si>
  <si>
    <t xml:space="preserve">Policy No : </t>
  </si>
  <si>
    <t xml:space="preserve">PERSONAL LIABILITY COVERS </t>
  </si>
  <si>
    <t>Earthquake(Contents)</t>
  </si>
  <si>
    <t>PVT(Buildings)</t>
  </si>
  <si>
    <t>PVT(Contents)</t>
  </si>
  <si>
    <t>PVT (All Risks)</t>
  </si>
  <si>
    <t>NO</t>
  </si>
  <si>
    <t>YES</t>
  </si>
  <si>
    <t>PVT(Buildings)-Premium</t>
  </si>
  <si>
    <t>Earthquake(Contents)-Premium</t>
  </si>
  <si>
    <t>PVT(Contents) -Premium</t>
  </si>
  <si>
    <t>Contents Premium</t>
  </si>
  <si>
    <t>Building Premium</t>
  </si>
  <si>
    <t>Total Annual premium</t>
  </si>
  <si>
    <t>Total Contents Premium</t>
  </si>
  <si>
    <t>All Risks Premium</t>
  </si>
  <si>
    <t>Total All Risks Premium</t>
  </si>
  <si>
    <t>Kes. 500 Domestic per worker</t>
  </si>
  <si>
    <t>Architect</t>
  </si>
  <si>
    <t>No</t>
  </si>
  <si>
    <t>Yes</t>
  </si>
  <si>
    <t>Loss of Rent</t>
  </si>
  <si>
    <t>Premium- Loss of Rent</t>
  </si>
  <si>
    <t>Alternative Accomod.</t>
  </si>
  <si>
    <t>Earthquake(Buildings+ Contents)</t>
  </si>
  <si>
    <t>PVT(Buildings+Contents+All Risks)</t>
  </si>
  <si>
    <t>Personal / Golfers  Liability Policy Limit 
Free limit of upto 2,000,000</t>
  </si>
  <si>
    <t>Liability Plus - if required (in addition to free limit) - insert upto 1,500,000 in units of 500,000</t>
  </si>
  <si>
    <t>1. Including, not limited to, a virus, bacterium, parasite or other organism or any mutation thereof, whether deemed living or not, and</t>
  </si>
  <si>
    <t>2. Regardless of the method of transmission, whether direct or indirect, including, but not limited to, airborne transmission, bodily fluid transmission, transmission from or to any surface or object, solid, liquid or gas or between humans, animals, or from any animal to any human or from any human to any animal, that can cause or threaten damage to human health or human welfare or causes or threatens damage, deterioration, loss of value, marketability or loss of use to tangible or intangible property insured hereunder.</t>
  </si>
  <si>
    <t>PVT All risks</t>
  </si>
  <si>
    <t>Extra Benefits</t>
  </si>
  <si>
    <t>2) Hospital Cash for Domestic Worker - 1,000/- per day for 180 Days</t>
  </si>
  <si>
    <t>4) Architects, Surveyors and Consulting Engineers Fees(Max Limit 7.5% of Building Sum Insured)</t>
  </si>
  <si>
    <t>5) Debris Removal (Max. Limit payable 10% of building Value)</t>
  </si>
  <si>
    <t>6) Alternative Accomodation(Max. 15% of Building Value)</t>
  </si>
  <si>
    <t>7) Loss of Rent (Provide Monthly/Annual Rent Receivable)</t>
  </si>
  <si>
    <r>
      <t xml:space="preserve">For avoidance of doubt, no coverage extension, additional coverage, global extension, exception to any exclusion or other coverage grant shall afford any coverage that would otherwise be excluded through this exclusion. For further avoidance of doubt, loss, cost, damage or expense, includes any cost to clean-up, detoxify, remove, monitor or test: (1) for a </t>
    </r>
    <r>
      <rPr>
        <b/>
        <i/>
        <sz val="11"/>
        <color theme="1"/>
        <rFont val="Calibri"/>
        <family val="2"/>
        <scheme val="minor"/>
      </rPr>
      <t xml:space="preserve">communicable disease </t>
    </r>
    <r>
      <rPr>
        <i/>
        <sz val="11"/>
        <color theme="1"/>
        <rFont val="Calibri"/>
        <family val="2"/>
        <scheme val="minor"/>
      </rPr>
      <t xml:space="preserve">or (2) any tangible or intangible property insured hereunder that is affected by such </t>
    </r>
    <r>
      <rPr>
        <b/>
        <i/>
        <sz val="11"/>
        <color theme="1"/>
        <rFont val="Calibri"/>
        <family val="2"/>
        <scheme val="minor"/>
      </rPr>
      <t>communicable disease</t>
    </r>
    <r>
      <rPr>
        <i/>
        <sz val="11"/>
        <color theme="1"/>
        <rFont val="Calibri"/>
        <family val="2"/>
        <scheme val="minor"/>
      </rPr>
      <t>.</t>
    </r>
  </si>
  <si>
    <t>Earthquake(Buildings)</t>
  </si>
  <si>
    <t>EArthquake(Buildings)-Premium</t>
  </si>
  <si>
    <t xml:space="preserve"> Provide: Name of employee, Job description and Salary</t>
  </si>
  <si>
    <t>Free Benefits</t>
  </si>
  <si>
    <t xml:space="preserve"> 1. Golfer's Package</t>
  </si>
  <si>
    <t>2. Veterinary expenses due to accidental injury to pets-upto kes. 20,000</t>
  </si>
  <si>
    <t xml:space="preserve">3. Wedding gifts cover – 10% of sum insured on contents for one month prior and one month after wedding </t>
  </si>
  <si>
    <t>Exclude</t>
  </si>
  <si>
    <t>4. Trauma Counselling - following  Theft or attempted theft 5,000/- per person max. 20,000/- per family</t>
  </si>
  <si>
    <r>
      <t xml:space="preserve">     (a)  </t>
    </r>
    <r>
      <rPr>
        <sz val="11"/>
        <color theme="1"/>
        <rFont val="Calibri"/>
        <family val="2"/>
        <scheme val="minor"/>
      </rPr>
      <t>Laptops &amp; Mobile Phones:</t>
    </r>
    <r>
      <rPr>
        <sz val="11"/>
        <color theme="3" tint="-0.249977111117893"/>
        <rFont val="Calibri"/>
        <family val="2"/>
        <scheme val="minor"/>
      </rPr>
      <t xml:space="preserve"> </t>
    </r>
    <r>
      <rPr>
        <i/>
        <sz val="11"/>
        <color theme="3"/>
        <rFont val="Calibri"/>
        <family val="2"/>
        <scheme val="minor"/>
      </rPr>
      <t>Laptop &amp; Mobile Phones - 10% of each and every claim minimum 5,000/-</t>
    </r>
  </si>
  <si>
    <r>
      <t xml:space="preserve">     (b</t>
    </r>
    <r>
      <rPr>
        <sz val="11"/>
        <color theme="1"/>
        <rFont val="Calibri"/>
        <family val="2"/>
        <scheme val="minor"/>
      </rPr>
      <t xml:space="preserve">)  All Others items: </t>
    </r>
    <r>
      <rPr>
        <i/>
        <sz val="11"/>
        <color theme="3"/>
        <rFont val="Calibri"/>
        <family val="2"/>
        <scheme val="minor"/>
      </rPr>
      <t>Kshs. 2,500/=</t>
    </r>
  </si>
  <si>
    <t>DEDUCTIBLES / POLICY EXCESS</t>
  </si>
  <si>
    <r>
      <t xml:space="preserve">CONTENTS:  </t>
    </r>
    <r>
      <rPr>
        <b/>
        <i/>
        <sz val="11"/>
        <color theme="3"/>
        <rFont val="Calibri"/>
        <family val="2"/>
        <scheme val="minor"/>
      </rPr>
      <t>Kshs. 2,500/- each and every claim</t>
    </r>
  </si>
  <si>
    <t>ALL RISKS:</t>
  </si>
  <si>
    <r>
      <t xml:space="preserve">            - </t>
    </r>
    <r>
      <rPr>
        <b/>
        <sz val="11"/>
        <color theme="1"/>
        <rFont val="Calibri"/>
        <family val="2"/>
        <scheme val="minor"/>
      </rPr>
      <t>Architect, Surveyors and Consulting Engineers Fees</t>
    </r>
    <r>
      <rPr>
        <sz val="11"/>
        <color theme="3" tint="-0.249977111117893"/>
        <rFont val="Calibri"/>
        <family val="2"/>
        <scheme val="minor"/>
      </rPr>
      <t xml:space="preserve"> - </t>
    </r>
    <r>
      <rPr>
        <sz val="11"/>
        <color theme="3"/>
        <rFont val="Calibri"/>
        <family val="2"/>
        <scheme val="minor"/>
      </rPr>
      <t xml:space="preserve">Excess 3% each and  Claim </t>
    </r>
  </si>
  <si>
    <r>
      <t xml:space="preserve">            - </t>
    </r>
    <r>
      <rPr>
        <b/>
        <sz val="11"/>
        <color theme="1"/>
        <rFont val="Calibri"/>
        <family val="2"/>
        <scheme val="minor"/>
      </rPr>
      <t>Debris Removal</t>
    </r>
    <r>
      <rPr>
        <sz val="11"/>
        <color theme="1"/>
        <rFont val="Calibri"/>
        <family val="2"/>
        <scheme val="minor"/>
      </rPr>
      <t xml:space="preserve"> </t>
    </r>
    <r>
      <rPr>
        <sz val="11"/>
        <color theme="3" tint="-0.249977111117893"/>
        <rFont val="Calibri"/>
        <family val="2"/>
        <scheme val="minor"/>
      </rPr>
      <t xml:space="preserve">- </t>
    </r>
    <r>
      <rPr>
        <sz val="11"/>
        <color theme="3"/>
        <rFont val="Calibri"/>
        <family val="2"/>
        <scheme val="minor"/>
      </rPr>
      <t>Excess 1% Each and every Claim</t>
    </r>
  </si>
  <si>
    <r>
      <t xml:space="preserve">            - Earthquake - </t>
    </r>
    <r>
      <rPr>
        <sz val="11"/>
        <color theme="3"/>
        <rFont val="Calibri"/>
        <family val="2"/>
        <scheme val="minor"/>
      </rPr>
      <t>2% of sum insured minimum 5,000,000</t>
    </r>
  </si>
  <si>
    <r>
      <t xml:space="preserve">            - Loss of rent - </t>
    </r>
    <r>
      <rPr>
        <sz val="11"/>
        <color theme="3"/>
        <rFont val="Calibri"/>
        <family val="2"/>
        <scheme val="minor"/>
      </rPr>
      <t>3 Days waiting period</t>
    </r>
  </si>
  <si>
    <t>Single Article Limit: The maximum amount payable any one item for Contents and All Risks sections is 5% of sum insured unless the item         and its value is separately specified.</t>
  </si>
  <si>
    <t>SECTION D: DOMESTIC WORKERS</t>
  </si>
  <si>
    <t>Provide: Name of Employee, Job description and Salary</t>
  </si>
  <si>
    <t xml:space="preserve">      a) Liability -2 Million</t>
  </si>
  <si>
    <t xml:space="preserve">      c) Caddies medical expenses – Kshs 30K</t>
  </si>
  <si>
    <t xml:space="preserve">      d) Golfer’s equipment -Kshs 100K</t>
  </si>
  <si>
    <t xml:space="preserve">      b) Hole In One - 30,000</t>
  </si>
  <si>
    <t>EXTRA BENEFITS (OPTIONAL) - ADD ONS</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</si>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</sst>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3" formatCode="_(* #,##0.00_);_(* \(#,##0.00\);_(* &quot;-&quot;??_);_(@_)"/>
    <numFmt numFmtId="164" formatCode="[$-1C09]dd\ mmmm\ yyyy;@"/>
    <numFmt numFmtId="165" formatCode="_(* #,##0_);_(* \(#,##0\);_(* &quot;-&quot;??_);_(@_)"/>
    <numFmt numFmtId="166" formatCode="0.000%"/>
    <numFmt numFmtId="167" formatCode="0.0%"/>
  </numFmts>
  <fonts count="26" x14ac:knownFonts="1">
    <font>
      <sz val="11"/>
      <color theme="1"/>
      <name val="Calibri"/>
      <family val="2"/>
      <scheme val="minor"/>
    </font>
    <font>
      <b/>
      <sz val="8"/>
      <color indexed="81"/>
      <name val="Tahoma"/>
      <family val="2"/>
    </font>
    <font>
      <sz val="8"/>
      <color indexed="81"/>
      <name val="Tahoma"/>
      <family val="2"/>
    </font>
    <font>
      <sz val="11"/>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1"/>
      <color theme="0"/>
      <name val="Calibri"/>
      <family val="2"/>
      <scheme val="minor"/>
    </font>
    <font>
      <i/>
      <sz val="11"/>
      <color theme="1"/>
      <name val="Calibri"/>
      <family val="2"/>
      <scheme val="minor"/>
    </font>
    <font>
      <b/>
      <i/>
      <sz val="11"/>
      <color theme="1"/>
      <name val="Calibri"/>
      <family val="2"/>
      <scheme val="minor"/>
    </font>
    <font>
      <sz val="11"/>
      <name val="Calibri"/>
      <family val="2"/>
      <scheme val="minor"/>
    </font>
    <font>
      <sz val="11"/>
      <color rgb="FFC00000"/>
      <name val="Calibri"/>
      <family val="2"/>
      <scheme val="minor"/>
    </font>
    <font>
      <u/>
      <sz val="11"/>
      <name val="Calibri"/>
      <family val="2"/>
      <scheme val="minor"/>
    </font>
    <font>
      <sz val="11"/>
      <color theme="0" tint="-0.499984740745262"/>
      <name val="Calibri"/>
      <family val="2"/>
      <scheme val="minor"/>
    </font>
    <font>
      <sz val="11"/>
      <color indexed="8"/>
      <name val="Calibri"/>
      <family val="2"/>
      <scheme val="minor"/>
    </font>
    <font>
      <i/>
      <sz val="11"/>
      <name val="Calibri"/>
      <family val="2"/>
      <scheme val="minor"/>
    </font>
    <font>
      <b/>
      <sz val="12"/>
      <name val="Calibri"/>
      <family val="2"/>
      <scheme val="minor"/>
    </font>
    <font>
      <sz val="11"/>
      <color theme="3" tint="-0.249977111117893"/>
      <name val="Calibri"/>
      <family val="2"/>
      <scheme val="minor"/>
    </font>
    <font>
      <b/>
      <sz val="11"/>
      <name val="Calibri"/>
      <family val="2"/>
      <scheme val="minor"/>
    </font>
    <font>
      <b/>
      <sz val="11"/>
      <color theme="0"/>
      <name val="Calibri"/>
      <family val="2"/>
      <scheme val="minor"/>
    </font>
    <font>
      <b/>
      <sz val="11"/>
      <color theme="1"/>
      <name val="Calibri"/>
      <family val="2"/>
      <scheme val="minor"/>
    </font>
    <font>
      <b/>
      <i/>
      <sz val="11"/>
      <color theme="3"/>
      <name val="Calibri"/>
      <family val="2"/>
      <scheme val="minor"/>
    </font>
    <font>
      <i/>
      <sz val="11"/>
      <color theme="3"/>
      <name val="Calibri"/>
      <family val="2"/>
      <scheme val="minor"/>
    </font>
    <font>
      <sz val="11"/>
      <color theme="3"/>
      <name val="Calibri"/>
      <family val="2"/>
      <scheme val="minor"/>
    </font>
    <font>
      <b/>
      <u/>
      <sz val="12"/>
      <color theme="0"/>
      <name val="Calibri"/>
      <family val="2"/>
      <scheme val="minor"/>
    </font>
    <font>
      <sz val="12"/>
      <color theme="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3"/>
        <bgColor indexed="64"/>
      </patternFill>
    </fill>
  </fills>
  <borders count="59">
    <border>
      <left/>
      <right/>
      <top/>
      <bottom/>
      <diagonal/>
    </border>
    <border>
      <left/>
      <right/>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style="thin">
        <color indexed="64"/>
      </right>
      <top style="thin">
        <color indexed="64"/>
      </top>
      <bottom style="thin">
        <color indexed="64"/>
      </bottom>
      <diagonal/>
    </border>
    <border>
      <left/>
      <right style="thick">
        <color indexed="64"/>
      </right>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thick">
        <color indexed="64"/>
      </top>
      <bottom style="thin">
        <color indexed="64"/>
      </bottom>
      <diagonal/>
    </border>
    <border>
      <left/>
      <right style="medium">
        <color indexed="64"/>
      </right>
      <top style="thick">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s>
  <cellStyleXfs count="2">
    <xf numFmtId="0" fontId="0" fillId="0" borderId="0"/>
    <xf numFmtId="43" fontId="3" fillId="0" borderId="0" applyFont="0" applyFill="0" applyBorder="0" applyAlignment="0" applyProtection="0"/>
  </cellStyleXfs>
  <cellXfs count="199">
    <xf numFmtId="0" fontId="0" fillId="0" borderId="0" xfId="0"/>
    <xf numFmtId="0" fontId="8" fillId="0" borderId="0" xfId="0" applyFont="1" applyAlignment="1">
      <alignment horizontal="justify" vertical="center"/>
    </xf>
    <xf numFmtId="0" fontId="8" fillId="0" borderId="0" xfId="0" applyFont="1" applyAlignment="1">
      <alignment horizontal="left" vertical="center" indent="1"/>
    </xf>
    <xf numFmtId="0" fontId="10" fillId="3" borderId="0" xfId="0" applyFont="1" applyFill="1" applyBorder="1" applyProtection="1"/>
    <xf numFmtId="0" fontId="0" fillId="7" borderId="0" xfId="0" applyFont="1" applyFill="1"/>
    <xf numFmtId="0" fontId="0" fillId="3" borderId="0" xfId="0" applyFont="1" applyFill="1"/>
    <xf numFmtId="0" fontId="10" fillId="3" borderId="0" xfId="0" applyFont="1" applyFill="1" applyBorder="1" applyAlignment="1" applyProtection="1">
      <alignment horizontal="center" vertical="center"/>
    </xf>
    <xf numFmtId="0" fontId="0" fillId="7" borderId="0" xfId="0" applyFont="1" applyFill="1" applyBorder="1"/>
    <xf numFmtId="0" fontId="0" fillId="3" borderId="0" xfId="0" applyFont="1" applyFill="1" applyBorder="1"/>
    <xf numFmtId="0" fontId="10" fillId="3" borderId="0" xfId="0" applyFont="1" applyFill="1" applyBorder="1" applyAlignment="1" applyProtection="1">
      <alignment horizontal="center"/>
    </xf>
    <xf numFmtId="0" fontId="12" fillId="0" borderId="3" xfId="0" applyFont="1" applyBorder="1" applyAlignment="1" applyProtection="1">
      <alignment horizontal="center"/>
    </xf>
    <xf numFmtId="0" fontId="10" fillId="4" borderId="6" xfId="0" applyFont="1" applyFill="1" applyBorder="1" applyAlignment="1" applyProtection="1">
      <alignment horizontal="center" vertical="top" wrapText="1"/>
      <protection locked="0"/>
    </xf>
    <xf numFmtId="0" fontId="10" fillId="0" borderId="33" xfId="0" applyFont="1" applyBorder="1" applyProtection="1"/>
    <xf numFmtId="0" fontId="10" fillId="0" borderId="34" xfId="0" applyFont="1" applyBorder="1" applyProtection="1"/>
    <xf numFmtId="0" fontId="12" fillId="0" borderId="10" xfId="0" applyFont="1" applyBorder="1" applyAlignment="1" applyProtection="1">
      <alignment horizontal="center"/>
    </xf>
    <xf numFmtId="0" fontId="10" fillId="4" borderId="6" xfId="0" applyFont="1" applyFill="1" applyBorder="1" applyAlignment="1" applyProtection="1">
      <alignment horizontal="right" vertical="top" wrapText="1"/>
      <protection locked="0"/>
    </xf>
    <xf numFmtId="41" fontId="0" fillId="4" borderId="6" xfId="1" applyNumberFormat="1" applyFont="1" applyFill="1" applyBorder="1" applyAlignment="1" applyProtection="1">
      <alignment horizontal="right"/>
      <protection locked="0"/>
    </xf>
    <xf numFmtId="10" fontId="0" fillId="0" borderId="6" xfId="0" applyNumberFormat="1" applyFont="1" applyBorder="1" applyAlignment="1" applyProtection="1">
      <alignment horizontal="right"/>
    </xf>
    <xf numFmtId="41" fontId="0" fillId="0" borderId="6" xfId="0" applyNumberFormat="1" applyFont="1" applyBorder="1" applyAlignment="1" applyProtection="1">
      <alignment horizontal="right"/>
    </xf>
    <xf numFmtId="41" fontId="0" fillId="0" borderId="6" xfId="1" applyNumberFormat="1" applyFont="1" applyFill="1" applyBorder="1" applyAlignment="1" applyProtection="1">
      <alignment horizontal="right"/>
    </xf>
    <xf numFmtId="41" fontId="0" fillId="0" borderId="26" xfId="1" applyNumberFormat="1" applyFont="1" applyFill="1" applyBorder="1" applyAlignment="1" applyProtection="1">
      <alignment horizontal="right"/>
    </xf>
    <xf numFmtId="41" fontId="10" fillId="0" borderId="27" xfId="0" applyNumberFormat="1" applyFont="1" applyFill="1" applyBorder="1" applyAlignment="1" applyProtection="1">
      <alignment horizontal="right"/>
    </xf>
    <xf numFmtId="0" fontId="10" fillId="0" borderId="0" xfId="0" applyFont="1" applyBorder="1" applyProtection="1"/>
    <xf numFmtId="165" fontId="0" fillId="7" borderId="0" xfId="1" applyNumberFormat="1" applyFont="1" applyFill="1"/>
    <xf numFmtId="41" fontId="10" fillId="4" borderId="6" xfId="1" applyNumberFormat="1" applyFont="1" applyFill="1" applyBorder="1" applyAlignment="1" applyProtection="1">
      <alignment horizontal="right"/>
      <protection locked="0"/>
    </xf>
    <xf numFmtId="166" fontId="10" fillId="0" borderId="6" xfId="1" applyNumberFormat="1" applyFont="1" applyBorder="1" applyAlignment="1" applyProtection="1">
      <alignment vertical="center"/>
    </xf>
    <xf numFmtId="166" fontId="13" fillId="0" borderId="6" xfId="1" applyNumberFormat="1" applyFont="1" applyBorder="1" applyAlignment="1" applyProtection="1">
      <alignment horizontal="right" vertical="center"/>
    </xf>
    <xf numFmtId="43" fontId="0" fillId="7" borderId="0" xfId="0" applyNumberFormat="1" applyFont="1" applyFill="1"/>
    <xf numFmtId="41" fontId="10" fillId="0" borderId="6" xfId="0" applyNumberFormat="1" applyFont="1" applyBorder="1" applyAlignment="1" applyProtection="1">
      <alignment horizontal="right"/>
    </xf>
    <xf numFmtId="41" fontId="10" fillId="0" borderId="6" xfId="1" applyNumberFormat="1" applyFont="1" applyBorder="1" applyAlignment="1" applyProtection="1">
      <alignment vertical="center"/>
    </xf>
    <xf numFmtId="166" fontId="0" fillId="4" borderId="6" xfId="1" applyNumberFormat="1" applyFont="1" applyFill="1" applyBorder="1" applyAlignment="1" applyProtection="1">
      <alignment horizontal="right" vertical="center"/>
      <protection locked="0"/>
    </xf>
    <xf numFmtId="165" fontId="10" fillId="0" borderId="6" xfId="1" applyNumberFormat="1" applyFont="1" applyBorder="1" applyAlignment="1" applyProtection="1">
      <alignment vertical="center"/>
    </xf>
    <xf numFmtId="0" fontId="10" fillId="0" borderId="3" xfId="0" applyFont="1" applyBorder="1" applyAlignment="1" applyProtection="1">
      <alignment horizontal="center"/>
    </xf>
    <xf numFmtId="0" fontId="10" fillId="0" borderId="4" xfId="0" applyFont="1" applyBorder="1" applyAlignment="1" applyProtection="1">
      <alignment horizontal="center"/>
    </xf>
    <xf numFmtId="3" fontId="10" fillId="0" borderId="6" xfId="0" applyNumberFormat="1" applyFont="1" applyBorder="1" applyProtection="1"/>
    <xf numFmtId="3" fontId="7" fillId="0" borderId="12" xfId="0" applyNumberFormat="1" applyFont="1" applyBorder="1" applyAlignment="1" applyProtection="1">
      <alignment vertical="center"/>
    </xf>
    <xf numFmtId="41" fontId="10" fillId="2" borderId="6" xfId="1" applyNumberFormat="1" applyFont="1" applyFill="1" applyBorder="1" applyAlignment="1" applyProtection="1"/>
    <xf numFmtId="3" fontId="10" fillId="4" borderId="10" xfId="0" applyNumberFormat="1" applyFont="1" applyFill="1" applyBorder="1" applyAlignment="1" applyProtection="1">
      <alignment horizontal="center"/>
      <protection locked="0"/>
    </xf>
    <xf numFmtId="3" fontId="10" fillId="0" borderId="7" xfId="0" applyNumberFormat="1" applyFont="1" applyBorder="1" applyProtection="1"/>
    <xf numFmtId="3" fontId="10" fillId="0" borderId="9" xfId="0" applyNumberFormat="1" applyFont="1" applyBorder="1" applyProtection="1"/>
    <xf numFmtId="3" fontId="10" fillId="0" borderId="13" xfId="0" applyNumberFormat="1" applyFont="1" applyBorder="1" applyProtection="1"/>
    <xf numFmtId="4" fontId="10" fillId="0" borderId="6" xfId="0" applyNumberFormat="1" applyFont="1" applyBorder="1" applyProtection="1"/>
    <xf numFmtId="3" fontId="10" fillId="4" borderId="6" xfId="0" applyNumberFormat="1" applyFont="1" applyFill="1" applyBorder="1" applyAlignment="1" applyProtection="1">
      <alignment horizontal="right"/>
      <protection locked="0"/>
    </xf>
    <xf numFmtId="3" fontId="10" fillId="0" borderId="6" xfId="0" applyNumberFormat="1" applyFont="1" applyBorder="1" applyAlignment="1" applyProtection="1">
      <alignment horizontal="right"/>
    </xf>
    <xf numFmtId="3" fontId="10" fillId="4" borderId="6" xfId="0" applyNumberFormat="1" applyFont="1" applyFill="1" applyBorder="1" applyProtection="1">
      <protection locked="0"/>
    </xf>
    <xf numFmtId="0" fontId="7" fillId="7" borderId="0" xfId="0" applyFont="1" applyFill="1"/>
    <xf numFmtId="3" fontId="10" fillId="4" borderId="9" xfId="0" applyNumberFormat="1" applyFont="1" applyFill="1" applyBorder="1" applyAlignment="1" applyProtection="1">
      <alignment horizontal="right"/>
      <protection locked="0"/>
    </xf>
    <xf numFmtId="0" fontId="10" fillId="3" borderId="0" xfId="0" applyFont="1" applyFill="1"/>
    <xf numFmtId="3" fontId="10" fillId="0" borderId="3" xfId="0" applyNumberFormat="1" applyFont="1" applyBorder="1" applyProtection="1"/>
    <xf numFmtId="38" fontId="7" fillId="7" borderId="0" xfId="0" applyNumberFormat="1" applyFont="1" applyFill="1"/>
    <xf numFmtId="3" fontId="10" fillId="4" borderId="10" xfId="0" applyNumberFormat="1" applyFont="1" applyFill="1" applyBorder="1" applyAlignment="1" applyProtection="1">
      <alignment horizontal="right"/>
      <protection locked="0"/>
    </xf>
    <xf numFmtId="3" fontId="10" fillId="0" borderId="28" xfId="0" applyNumberFormat="1" applyFont="1" applyBorder="1" applyAlignment="1" applyProtection="1">
      <alignment vertical="center"/>
    </xf>
    <xf numFmtId="3" fontId="10" fillId="8" borderId="28" xfId="0" applyNumberFormat="1" applyFont="1" applyFill="1" applyBorder="1" applyAlignment="1" applyProtection="1">
      <alignment vertical="center"/>
      <protection locked="0"/>
    </xf>
    <xf numFmtId="3" fontId="10" fillId="0" borderId="6" xfId="0" applyNumberFormat="1" applyFont="1" applyFill="1" applyBorder="1" applyAlignment="1" applyProtection="1">
      <alignment horizontal="right"/>
    </xf>
    <xf numFmtId="3" fontId="10" fillId="0" borderId="14" xfId="0" applyNumberFormat="1" applyFont="1" applyBorder="1" applyProtection="1"/>
    <xf numFmtId="0" fontId="10" fillId="2" borderId="15" xfId="0" applyFont="1" applyFill="1" applyBorder="1" applyAlignment="1" applyProtection="1">
      <alignment horizontal="center"/>
    </xf>
    <xf numFmtId="38" fontId="10" fillId="2" borderId="16" xfId="0" applyNumberFormat="1" applyFont="1" applyFill="1" applyBorder="1" applyAlignment="1" applyProtection="1">
      <alignment vertical="center"/>
    </xf>
    <xf numFmtId="38" fontId="10" fillId="0" borderId="2" xfId="0" applyNumberFormat="1" applyFont="1" applyBorder="1" applyAlignment="1" applyProtection="1">
      <alignment vertical="center"/>
    </xf>
    <xf numFmtId="38" fontId="10" fillId="4" borderId="2" xfId="0" applyNumberFormat="1" applyFont="1" applyFill="1" applyBorder="1" applyAlignment="1" applyProtection="1">
      <alignment vertical="center"/>
      <protection locked="0"/>
    </xf>
    <xf numFmtId="38" fontId="10" fillId="5" borderId="22" xfId="0" applyNumberFormat="1" applyFont="1" applyFill="1" applyBorder="1" applyAlignment="1" applyProtection="1">
      <alignment vertical="center"/>
    </xf>
    <xf numFmtId="0" fontId="6" fillId="0" borderId="1" xfId="0" applyFont="1" applyFill="1" applyBorder="1" applyProtection="1"/>
    <xf numFmtId="0" fontId="10" fillId="0" borderId="1" xfId="0" applyFont="1" applyBorder="1" applyProtection="1"/>
    <xf numFmtId="0" fontId="10" fillId="0" borderId="36" xfId="0" applyFont="1" applyBorder="1" applyProtection="1"/>
    <xf numFmtId="0" fontId="0" fillId="0" borderId="5" xfId="0" applyFont="1" applyFill="1" applyBorder="1" applyProtection="1"/>
    <xf numFmtId="0" fontId="0" fillId="0" borderId="35" xfId="0" applyFont="1" applyFill="1" applyBorder="1" applyProtection="1"/>
    <xf numFmtId="167" fontId="0" fillId="0" borderId="8" xfId="0" applyNumberFormat="1" applyFont="1" applyFill="1" applyBorder="1" applyProtection="1"/>
    <xf numFmtId="41" fontId="3" fillId="4" borderId="6" xfId="1" applyNumberFormat="1" applyFont="1" applyFill="1" applyBorder="1" applyAlignment="1" applyProtection="1">
      <protection locked="0"/>
    </xf>
    <xf numFmtId="166" fontId="0" fillId="0" borderId="23" xfId="0" applyNumberFormat="1" applyFont="1" applyBorder="1" applyAlignment="1" applyProtection="1">
      <alignment horizontal="right"/>
    </xf>
    <xf numFmtId="166" fontId="0" fillId="0" borderId="6" xfId="0" applyNumberFormat="1" applyFont="1" applyBorder="1" applyAlignment="1" applyProtection="1">
      <alignment horizontal="right"/>
    </xf>
    <xf numFmtId="41" fontId="0" fillId="0" borderId="9" xfId="0" applyNumberFormat="1" applyFont="1" applyBorder="1" applyAlignment="1" applyProtection="1">
      <alignment horizontal="right"/>
    </xf>
    <xf numFmtId="166" fontId="0" fillId="4" borderId="25" xfId="0" applyNumberFormat="1" applyFont="1" applyFill="1" applyBorder="1" applyAlignment="1" applyProtection="1">
      <alignment horizontal="right"/>
      <protection locked="0"/>
    </xf>
    <xf numFmtId="166" fontId="0" fillId="4" borderId="14" xfId="0" applyNumberFormat="1" applyFont="1" applyFill="1" applyBorder="1" applyAlignment="1" applyProtection="1">
      <alignment horizontal="right"/>
      <protection locked="0"/>
    </xf>
    <xf numFmtId="165" fontId="3" fillId="0" borderId="25" xfId="1" applyNumberFormat="1" applyFont="1" applyBorder="1" applyAlignment="1" applyProtection="1">
      <alignment horizontal="right"/>
    </xf>
    <xf numFmtId="165" fontId="3" fillId="0" borderId="14" xfId="1" applyNumberFormat="1" applyFont="1" applyBorder="1" applyAlignment="1" applyProtection="1">
      <alignment horizontal="right"/>
    </xf>
    <xf numFmtId="0" fontId="0" fillId="0" borderId="0" xfId="0" applyFont="1" applyBorder="1" applyProtection="1"/>
    <xf numFmtId="41" fontId="0" fillId="0" borderId="24" xfId="0" applyNumberFormat="1" applyFont="1" applyBorder="1" applyAlignment="1" applyProtection="1">
      <alignment horizontal="right"/>
    </xf>
    <xf numFmtId="0" fontId="16" fillId="3" borderId="0" xfId="0" applyFont="1" applyFill="1" applyBorder="1" applyAlignment="1" applyProtection="1">
      <alignment horizontal="center" vertical="center"/>
    </xf>
    <xf numFmtId="38" fontId="10" fillId="4" borderId="7" xfId="0" applyNumberFormat="1" applyFont="1" applyFill="1" applyBorder="1" applyProtection="1">
      <protection locked="0"/>
    </xf>
    <xf numFmtId="43" fontId="10" fillId="0" borderId="37" xfId="1" applyFont="1" applyBorder="1" applyAlignment="1" applyProtection="1">
      <alignment horizontal="right"/>
    </xf>
    <xf numFmtId="3" fontId="10" fillId="0" borderId="27" xfId="0" applyNumberFormat="1" applyFont="1" applyBorder="1" applyAlignment="1" applyProtection="1">
      <alignment vertical="center"/>
    </xf>
    <xf numFmtId="41" fontId="10" fillId="0" borderId="27" xfId="0" applyNumberFormat="1" applyFont="1" applyBorder="1" applyProtection="1"/>
    <xf numFmtId="0" fontId="10" fillId="0" borderId="6" xfId="0" applyFont="1" applyBorder="1" applyAlignment="1" applyProtection="1">
      <alignment horizontal="center" vertical="center"/>
    </xf>
    <xf numFmtId="0" fontId="10" fillId="0" borderId="6" xfId="0" applyFont="1" applyBorder="1" applyAlignment="1" applyProtection="1">
      <alignment horizontal="center" vertical="center" wrapText="1"/>
    </xf>
    <xf numFmtId="0" fontId="10" fillId="0" borderId="6" xfId="0" applyFont="1" applyBorder="1" applyProtection="1"/>
    <xf numFmtId="0" fontId="6" fillId="0" borderId="6" xfId="0" applyFont="1" applyFill="1" applyBorder="1" applyProtection="1"/>
    <xf numFmtId="0" fontId="10" fillId="3" borderId="17" xfId="0" applyFont="1" applyFill="1" applyBorder="1" applyProtection="1"/>
    <xf numFmtId="0" fontId="10" fillId="3" borderId="18" xfId="0" applyFont="1" applyFill="1" applyBorder="1" applyProtection="1"/>
    <xf numFmtId="0" fontId="10" fillId="3" borderId="41" xfId="0" applyFont="1" applyFill="1" applyBorder="1" applyProtection="1"/>
    <xf numFmtId="0" fontId="10" fillId="3" borderId="2" xfId="0" applyFont="1" applyFill="1" applyBorder="1" applyProtection="1"/>
    <xf numFmtId="0" fontId="10" fillId="3" borderId="42" xfId="0" applyFont="1" applyFill="1" applyBorder="1" applyProtection="1"/>
    <xf numFmtId="0" fontId="10" fillId="3" borderId="42" xfId="0" applyFont="1" applyFill="1" applyBorder="1" applyAlignment="1" applyProtection="1">
      <alignment horizontal="center" vertical="center"/>
    </xf>
    <xf numFmtId="0" fontId="10" fillId="3" borderId="2" xfId="0" applyFont="1" applyFill="1" applyBorder="1" applyAlignment="1" applyProtection="1">
      <alignment horizontal="right"/>
    </xf>
    <xf numFmtId="164" fontId="10" fillId="3" borderId="42" xfId="0" applyNumberFormat="1" applyFont="1" applyFill="1" applyBorder="1" applyAlignment="1" applyProtection="1">
      <alignment horizontal="center"/>
    </xf>
    <xf numFmtId="0" fontId="10" fillId="2" borderId="2" xfId="0" applyFont="1" applyFill="1" applyBorder="1" applyProtection="1"/>
    <xf numFmtId="0" fontId="10" fillId="4" borderId="43" xfId="0" applyFont="1" applyFill="1" applyBorder="1" applyProtection="1">
      <protection locked="0"/>
    </xf>
    <xf numFmtId="0" fontId="10" fillId="0" borderId="45" xfId="0" applyFont="1" applyBorder="1" applyProtection="1"/>
    <xf numFmtId="0" fontId="10" fillId="2" borderId="42" xfId="0" applyFont="1" applyFill="1" applyBorder="1" applyProtection="1"/>
    <xf numFmtId="0" fontId="19" fillId="9" borderId="47" xfId="0" applyFont="1" applyFill="1" applyBorder="1" applyProtection="1"/>
    <xf numFmtId="0" fontId="12" fillId="0" borderId="5" xfId="0" applyFont="1" applyBorder="1" applyAlignment="1" applyProtection="1">
      <alignment horizontal="center"/>
    </xf>
    <xf numFmtId="0" fontId="10" fillId="0" borderId="48" xfId="0" applyFont="1" applyBorder="1" applyProtection="1"/>
    <xf numFmtId="0" fontId="10" fillId="4" borderId="8" xfId="0" applyFont="1" applyFill="1" applyBorder="1" applyAlignment="1" applyProtection="1">
      <alignment horizontal="center" vertical="top" wrapText="1"/>
      <protection locked="0"/>
    </xf>
    <xf numFmtId="41" fontId="0" fillId="4" borderId="8" xfId="1" applyNumberFormat="1" applyFont="1" applyFill="1" applyBorder="1" applyAlignment="1" applyProtection="1">
      <protection locked="0"/>
    </xf>
    <xf numFmtId="166" fontId="0" fillId="0" borderId="49" xfId="0" applyNumberFormat="1" applyFont="1" applyBorder="1" applyAlignment="1" applyProtection="1">
      <alignment horizontal="right"/>
    </xf>
    <xf numFmtId="41" fontId="0" fillId="0" borderId="30" xfId="0" applyNumberFormat="1" applyFont="1" applyBorder="1" applyAlignment="1" applyProtection="1">
      <alignment horizontal="right"/>
    </xf>
    <xf numFmtId="0" fontId="10" fillId="0" borderId="50" xfId="0" applyFont="1" applyBorder="1" applyProtection="1"/>
    <xf numFmtId="166" fontId="0" fillId="4" borderId="51" xfId="0" applyNumberFormat="1" applyFont="1" applyFill="1" applyBorder="1" applyAlignment="1" applyProtection="1">
      <alignment horizontal="right"/>
      <protection locked="0"/>
    </xf>
    <xf numFmtId="165" fontId="0" fillId="0" borderId="51" xfId="1" applyNumberFormat="1" applyFont="1" applyBorder="1" applyAlignment="1" applyProtection="1">
      <alignment horizontal="right"/>
    </xf>
    <xf numFmtId="0" fontId="10" fillId="0" borderId="2" xfId="0" applyFont="1" applyBorder="1" applyProtection="1"/>
    <xf numFmtId="0" fontId="10" fillId="0" borderId="42" xfId="0" applyFont="1" applyBorder="1" applyProtection="1"/>
    <xf numFmtId="41" fontId="10" fillId="0" borderId="42" xfId="0" applyNumberFormat="1" applyFont="1" applyBorder="1" applyAlignment="1" applyProtection="1">
      <alignment horizontal="right"/>
    </xf>
    <xf numFmtId="0" fontId="19" fillId="9" borderId="52" xfId="0" applyFont="1" applyFill="1" applyBorder="1" applyProtection="1"/>
    <xf numFmtId="0" fontId="12" fillId="0" borderId="11" xfId="0" applyFont="1" applyBorder="1" applyAlignment="1" applyProtection="1">
      <alignment horizontal="center"/>
    </xf>
    <xf numFmtId="0" fontId="10" fillId="4" borderId="8" xfId="0" applyFont="1" applyFill="1" applyBorder="1" applyAlignment="1" applyProtection="1">
      <alignment horizontal="right" vertical="top" wrapText="1"/>
      <protection locked="0"/>
    </xf>
    <xf numFmtId="41" fontId="0" fillId="4" borderId="8" xfId="1" applyNumberFormat="1" applyFont="1" applyFill="1" applyBorder="1" applyAlignment="1" applyProtection="1">
      <alignment horizontal="right"/>
      <protection locked="0"/>
    </xf>
    <xf numFmtId="10" fontId="0" fillId="0" borderId="8" xfId="0" applyNumberFormat="1" applyFont="1" applyBorder="1" applyAlignment="1" applyProtection="1">
      <alignment horizontal="right"/>
    </xf>
    <xf numFmtId="3" fontId="10" fillId="0" borderId="48" xfId="0" applyNumberFormat="1" applyFont="1" applyBorder="1" applyProtection="1"/>
    <xf numFmtId="41" fontId="0" fillId="0" borderId="8" xfId="0" applyNumberFormat="1" applyFont="1" applyBorder="1" applyAlignment="1" applyProtection="1">
      <alignment horizontal="right"/>
    </xf>
    <xf numFmtId="41" fontId="0" fillId="0" borderId="8" xfId="1" applyNumberFormat="1" applyFont="1" applyFill="1" applyBorder="1" applyAlignment="1" applyProtection="1">
      <alignment horizontal="right"/>
    </xf>
    <xf numFmtId="0" fontId="10" fillId="0" borderId="26" xfId="0" applyFont="1" applyBorder="1" applyProtection="1"/>
    <xf numFmtId="0" fontId="0" fillId="3" borderId="2" xfId="0" applyFont="1" applyFill="1" applyBorder="1"/>
    <xf numFmtId="0" fontId="10" fillId="0" borderId="27" xfId="0" applyFont="1" applyBorder="1" applyProtection="1"/>
    <xf numFmtId="41" fontId="10" fillId="0" borderId="42" xfId="0" applyNumberFormat="1" applyFont="1" applyBorder="1" applyProtection="1"/>
    <xf numFmtId="0" fontId="19" fillId="9" borderId="15" xfId="0" applyFont="1" applyFill="1" applyBorder="1" applyAlignment="1" applyProtection="1">
      <alignment vertical="center"/>
    </xf>
    <xf numFmtId="0" fontId="10" fillId="0" borderId="8" xfId="0" applyFont="1" applyFill="1" applyBorder="1" applyAlignment="1" applyProtection="1">
      <alignment horizontal="left"/>
    </xf>
    <xf numFmtId="0" fontId="10" fillId="0" borderId="16" xfId="0" applyFont="1" applyBorder="1" applyProtection="1"/>
    <xf numFmtId="0" fontId="10" fillId="0" borderId="8" xfId="0" applyFont="1" applyFill="1" applyBorder="1" applyAlignment="1" applyProtection="1">
      <alignment horizontal="left" vertical="center"/>
    </xf>
    <xf numFmtId="0" fontId="10" fillId="0" borderId="8" xfId="0" applyFont="1" applyFill="1" applyBorder="1" applyAlignment="1" applyProtection="1">
      <alignment horizontal="center" vertical="center" wrapText="1"/>
    </xf>
    <xf numFmtId="3" fontId="10" fillId="0" borderId="16" xfId="0" applyNumberFormat="1" applyFont="1" applyBorder="1" applyProtection="1"/>
    <xf numFmtId="0" fontId="10" fillId="0" borderId="8" xfId="0" applyFont="1" applyBorder="1" applyProtection="1"/>
    <xf numFmtId="0" fontId="19" fillId="9" borderId="47" xfId="0" applyFont="1" applyFill="1" applyBorder="1" applyAlignment="1" applyProtection="1">
      <alignment vertical="center" wrapText="1"/>
    </xf>
    <xf numFmtId="0" fontId="10" fillId="3" borderId="55" xfId="0" applyFont="1" applyFill="1" applyBorder="1" applyAlignment="1" applyProtection="1">
      <alignment vertical="center" wrapText="1"/>
    </xf>
    <xf numFmtId="0" fontId="14" fillId="2" borderId="48" xfId="0" applyFont="1" applyFill="1" applyBorder="1" applyProtection="1"/>
    <xf numFmtId="0" fontId="15" fillId="3" borderId="56" xfId="0" applyFont="1" applyFill="1" applyBorder="1" applyAlignment="1" applyProtection="1">
      <alignment horizontal="center" vertical="center" wrapText="1"/>
    </xf>
    <xf numFmtId="0" fontId="14" fillId="2" borderId="48" xfId="0" applyFont="1" applyFill="1" applyBorder="1" applyAlignment="1" applyProtection="1">
      <alignment horizontal="left" indent="1"/>
    </xf>
    <xf numFmtId="0" fontId="0" fillId="3" borderId="42" xfId="0" applyFont="1" applyFill="1" applyBorder="1" applyAlignment="1">
      <alignment wrapText="1"/>
    </xf>
    <xf numFmtId="0" fontId="14" fillId="2" borderId="48" xfId="0" applyFont="1" applyFill="1" applyBorder="1" applyAlignment="1" applyProtection="1">
      <alignment wrapText="1"/>
    </xf>
    <xf numFmtId="0" fontId="10" fillId="3" borderId="56" xfId="0" applyFont="1" applyFill="1" applyBorder="1" applyAlignment="1" applyProtection="1">
      <alignment vertical="center" wrapText="1"/>
    </xf>
    <xf numFmtId="0" fontId="14" fillId="2" borderId="45" xfId="0" applyFont="1" applyFill="1" applyBorder="1" applyProtection="1"/>
    <xf numFmtId="0" fontId="10" fillId="3" borderId="57" xfId="0" applyFont="1" applyFill="1" applyBorder="1" applyAlignment="1" applyProtection="1">
      <alignment vertical="center" wrapText="1"/>
    </xf>
    <xf numFmtId="0" fontId="19" fillId="9" borderId="48" xfId="0" applyFont="1" applyFill="1" applyBorder="1" applyAlignment="1" applyProtection="1">
      <alignment vertical="center"/>
    </xf>
    <xf numFmtId="0" fontId="14" fillId="2" borderId="45" xfId="0" applyFont="1" applyFill="1" applyBorder="1" applyAlignment="1" applyProtection="1">
      <alignment wrapText="1"/>
    </xf>
    <xf numFmtId="0" fontId="14" fillId="2" borderId="47" xfId="0" applyFont="1" applyFill="1" applyBorder="1" applyAlignment="1" applyProtection="1">
      <alignment wrapText="1"/>
    </xf>
    <xf numFmtId="0" fontId="14" fillId="2" borderId="50" xfId="0" applyFont="1" applyFill="1" applyBorder="1" applyProtection="1"/>
    <xf numFmtId="0" fontId="19" fillId="9" borderId="15" xfId="0" applyFont="1" applyFill="1" applyBorder="1" applyProtection="1"/>
    <xf numFmtId="0" fontId="10" fillId="0" borderId="16" xfId="0" applyFont="1" applyBorder="1" applyAlignment="1" applyProtection="1">
      <alignment vertical="center"/>
    </xf>
    <xf numFmtId="0" fontId="10" fillId="0" borderId="2" xfId="0" applyFont="1" applyBorder="1" applyAlignment="1" applyProtection="1">
      <alignment horizontal="right" vertical="center"/>
    </xf>
    <xf numFmtId="0" fontId="10" fillId="0" borderId="58" xfId="0" applyFont="1" applyBorder="1" applyAlignment="1" applyProtection="1">
      <alignment horizontal="right" vertical="center"/>
    </xf>
    <xf numFmtId="4" fontId="18" fillId="0" borderId="2" xfId="0" applyNumberFormat="1" applyFont="1" applyBorder="1" applyAlignment="1" applyProtection="1">
      <alignment horizontal="left"/>
    </xf>
    <xf numFmtId="0" fontId="0" fillId="0" borderId="0" xfId="0" applyBorder="1" applyAlignment="1"/>
    <xf numFmtId="0" fontId="0" fillId="0" borderId="42" xfId="0" applyBorder="1" applyAlignment="1"/>
    <xf numFmtId="0" fontId="8" fillId="0" borderId="48" xfId="0" applyFont="1" applyBorder="1" applyAlignment="1">
      <alignment horizontal="justify" vertical="center"/>
    </xf>
    <xf numFmtId="0" fontId="10" fillId="0" borderId="8" xfId="0" applyFont="1" applyFill="1" applyBorder="1" applyProtection="1"/>
    <xf numFmtId="0" fontId="0" fillId="3" borderId="45" xfId="0" applyFont="1" applyFill="1" applyBorder="1"/>
    <xf numFmtId="0" fontId="10" fillId="0" borderId="9" xfId="0" applyFont="1" applyFill="1" applyBorder="1" applyProtection="1"/>
    <xf numFmtId="0" fontId="6" fillId="4" borderId="9" xfId="0" applyFont="1" applyFill="1" applyBorder="1" applyProtection="1">
      <protection locked="0"/>
    </xf>
    <xf numFmtId="0" fontId="10" fillId="0" borderId="30" xfId="0" applyFont="1" applyFill="1" applyBorder="1" applyProtection="1"/>
    <xf numFmtId="0" fontId="10" fillId="4" borderId="1" xfId="0" applyFont="1" applyFill="1" applyBorder="1" applyAlignment="1" applyProtection="1">
      <alignment horizontal="center"/>
      <protection locked="0"/>
    </xf>
    <xf numFmtId="0" fontId="10" fillId="6" borderId="19" xfId="0" applyFont="1" applyFill="1" applyBorder="1" applyAlignment="1" applyProtection="1">
      <alignment horizontal="center"/>
    </xf>
    <xf numFmtId="0" fontId="10" fillId="6" borderId="1" xfId="0" applyFont="1" applyFill="1" applyBorder="1" applyAlignment="1" applyProtection="1">
      <alignment horizontal="center"/>
    </xf>
    <xf numFmtId="0" fontId="10" fillId="6" borderId="54" xfId="0" applyFont="1" applyFill="1" applyBorder="1" applyAlignment="1" applyProtection="1">
      <alignment horizontal="center"/>
    </xf>
    <xf numFmtId="0" fontId="11" fillId="3" borderId="17" xfId="0" applyFont="1" applyFill="1" applyBorder="1" applyAlignment="1" applyProtection="1">
      <alignment vertical="top" wrapText="1"/>
    </xf>
    <xf numFmtId="0" fontId="11" fillId="3" borderId="41" xfId="0" applyFont="1" applyFill="1" applyBorder="1" applyAlignment="1" applyProtection="1">
      <alignment vertical="top" wrapText="1"/>
    </xf>
    <xf numFmtId="0" fontId="11" fillId="3" borderId="2" xfId="0" applyFont="1" applyFill="1" applyBorder="1" applyAlignment="1" applyProtection="1">
      <alignment vertical="top" wrapText="1"/>
    </xf>
    <xf numFmtId="0" fontId="11" fillId="3" borderId="42" xfId="0" applyFont="1" applyFill="1" applyBorder="1" applyAlignment="1" applyProtection="1">
      <alignment vertical="top" wrapText="1"/>
    </xf>
    <xf numFmtId="0" fontId="11" fillId="3" borderId="19" xfId="0" applyFont="1" applyFill="1" applyBorder="1" applyAlignment="1" applyProtection="1">
      <alignment vertical="top" wrapText="1"/>
    </xf>
    <xf numFmtId="0" fontId="11" fillId="3" borderId="54" xfId="0" applyFont="1" applyFill="1" applyBorder="1" applyAlignment="1" applyProtection="1">
      <alignment vertical="top" wrapText="1"/>
    </xf>
    <xf numFmtId="0" fontId="10" fillId="0" borderId="0" xfId="0" applyFont="1" applyFill="1" applyBorder="1" applyAlignment="1" applyProtection="1">
      <alignment wrapText="1"/>
    </xf>
    <xf numFmtId="0" fontId="10" fillId="0" borderId="42" xfId="0" applyFont="1" applyFill="1" applyBorder="1" applyAlignment="1" applyProtection="1">
      <alignment wrapText="1"/>
    </xf>
    <xf numFmtId="0" fontId="10" fillId="0" borderId="31" xfId="0" applyFont="1" applyFill="1" applyBorder="1" applyAlignment="1" applyProtection="1">
      <alignment wrapText="1"/>
    </xf>
    <xf numFmtId="0" fontId="10" fillId="0" borderId="32" xfId="0" applyFont="1" applyFill="1" applyBorder="1" applyAlignment="1" applyProtection="1">
      <alignment wrapText="1"/>
    </xf>
    <xf numFmtId="0" fontId="10" fillId="0" borderId="44" xfId="0" applyFont="1" applyFill="1" applyBorder="1" applyAlignment="1" applyProtection="1">
      <alignment wrapText="1"/>
    </xf>
    <xf numFmtId="0" fontId="10" fillId="0" borderId="13" xfId="0" applyFont="1" applyFill="1" applyBorder="1" applyAlignment="1" applyProtection="1">
      <alignment wrapText="1"/>
    </xf>
    <xf numFmtId="0" fontId="10" fillId="0" borderId="21" xfId="0" applyFont="1" applyFill="1" applyBorder="1" applyAlignment="1" applyProtection="1">
      <alignment wrapText="1"/>
    </xf>
    <xf numFmtId="0" fontId="10" fillId="0" borderId="46" xfId="0" applyFont="1" applyFill="1" applyBorder="1" applyAlignment="1" applyProtection="1">
      <alignment wrapText="1"/>
    </xf>
    <xf numFmtId="0" fontId="10" fillId="6" borderId="39" xfId="0" applyFont="1" applyFill="1" applyBorder="1" applyAlignment="1" applyProtection="1">
      <alignment horizontal="center"/>
    </xf>
    <xf numFmtId="0" fontId="10" fillId="6" borderId="20" xfId="0" applyFont="1" applyFill="1" applyBorder="1" applyAlignment="1" applyProtection="1">
      <alignment horizontal="center"/>
    </xf>
    <xf numFmtId="0" fontId="10" fillId="6" borderId="40" xfId="0" applyFont="1" applyFill="1" applyBorder="1" applyAlignment="1" applyProtection="1">
      <alignment horizontal="center"/>
    </xf>
    <xf numFmtId="0" fontId="10" fillId="6" borderId="53" xfId="0" applyFont="1" applyFill="1" applyBorder="1" applyAlignment="1" applyProtection="1">
      <alignment horizontal="center"/>
    </xf>
    <xf numFmtId="0" fontId="10" fillId="6" borderId="38" xfId="0" applyFont="1" applyFill="1" applyBorder="1" applyAlignment="1" applyProtection="1">
      <alignment horizontal="center"/>
    </xf>
    <xf numFmtId="0" fontId="10" fillId="6" borderId="0" xfId="0" applyFont="1" applyFill="1" applyBorder="1" applyAlignment="1" applyProtection="1">
      <alignment horizontal="center"/>
    </xf>
    <xf numFmtId="0" fontId="10" fillId="6" borderId="51" xfId="0" applyFont="1" applyFill="1" applyBorder="1" applyAlignment="1" applyProtection="1">
      <alignment horizontal="center"/>
    </xf>
    <xf numFmtId="3" fontId="10" fillId="0" borderId="29" xfId="0" applyNumberFormat="1" applyFont="1" applyBorder="1" applyAlignment="1" applyProtection="1">
      <alignment vertical="center"/>
    </xf>
    <xf numFmtId="3" fontId="10" fillId="0" borderId="11" xfId="0" applyNumberFormat="1" applyFont="1" applyBorder="1" applyAlignment="1" applyProtection="1">
      <alignment vertical="center"/>
    </xf>
    <xf numFmtId="3" fontId="10" fillId="0" borderId="14" xfId="0" applyNumberFormat="1" applyFont="1" applyBorder="1" applyAlignment="1" applyProtection="1">
      <alignment vertical="center"/>
    </xf>
    <xf numFmtId="3" fontId="10" fillId="0" borderId="10" xfId="0" applyNumberFormat="1" applyFont="1" applyBorder="1" applyAlignment="1" applyProtection="1">
      <alignment vertical="center"/>
    </xf>
    <xf numFmtId="3" fontId="10" fillId="0" borderId="30" xfId="0" applyNumberFormat="1" applyFont="1" applyBorder="1" applyAlignment="1" applyProtection="1">
      <alignment horizontal="right" vertical="center"/>
    </xf>
    <xf numFmtId="3" fontId="10" fillId="0" borderId="5" xfId="0" applyNumberFormat="1" applyFont="1" applyBorder="1" applyAlignment="1" applyProtection="1">
      <alignment horizontal="right" vertical="center"/>
    </xf>
    <xf numFmtId="0" fontId="24" fillId="9" borderId="39" xfId="0" applyFont="1" applyFill="1" applyBorder="1" applyAlignment="1" applyProtection="1"/>
    <xf numFmtId="0" fontId="25" fillId="9" borderId="20" xfId="0" applyFont="1" applyFill="1" applyBorder="1" applyAlignment="1"/>
    <xf numFmtId="0" fontId="25" fillId="9" borderId="40" xfId="0" applyFont="1" applyFill="1" applyBorder="1" applyAlignment="1"/>
    <xf numFmtId="4" fontId="18" fillId="0" borderId="2" xfId="0" applyNumberFormat="1" applyFont="1" applyBorder="1" applyAlignment="1" applyProtection="1">
      <alignment horizontal="left"/>
    </xf>
    <xf numFmtId="0" fontId="0" fillId="0" borderId="0" xfId="0" applyBorder="1" applyAlignment="1"/>
    <xf numFmtId="0" fontId="0" fillId="0" borderId="42" xfId="0" applyBorder="1" applyAlignment="1"/>
    <xf numFmtId="4" fontId="18" fillId="0" borderId="2" xfId="0" applyNumberFormat="1" applyFont="1" applyBorder="1" applyAlignment="1" applyProtection="1">
      <alignment horizontal="left" wrapText="1"/>
    </xf>
    <xf numFmtId="0" fontId="0" fillId="0" borderId="0" xfId="0" applyBorder="1" applyAlignment="1">
      <alignment wrapText="1"/>
    </xf>
    <xf numFmtId="0" fontId="0" fillId="0" borderId="42" xfId="0" applyBorder="1" applyAlignment="1">
      <alignment wrapText="1"/>
    </xf>
    <xf numFmtId="4" fontId="10" fillId="0" borderId="2" xfId="0" applyNumberFormat="1" applyFont="1" applyBorder="1" applyAlignment="1" applyProtection="1">
      <alignment horizontal="left"/>
    </xf>
    <xf numFmtId="0" fontId="0" fillId="0" borderId="0" xfId="0" applyFont="1" applyBorder="1" applyAlignment="1"/>
    <xf numFmtId="0" fontId="0" fillId="0" borderId="42" xfId="0" applyFont="1" applyBorder="1" applyAlignment="1"/>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2241550</xdr:colOff>
      <xdr:row>5</xdr:row>
      <xdr:rowOff>152400</xdr:rowOff>
    </xdr:to>
    <xdr:pic>
      <xdr:nvPicPr>
        <xdr:cNvPr id="9" name="Picture 8" descr="A picture containing text, clipart&#10;&#10;Description automatically generated">
          <a:extLst>
            <a:ext uri="{FF2B5EF4-FFF2-40B4-BE49-F238E27FC236}">
              <a16:creationId xmlns:a16="http://schemas.microsoft.com/office/drawing/2014/main" id="{4D0CBBE0-8A10-4136-86F9-F388DEC102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41550" cy="1104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D124"/>
  <sheetViews>
    <sheetView tabSelected="1" zoomScaleNormal="100" workbookViewId="0">
      <selection activeCell="B8" sqref="B8:C8"/>
    </sheetView>
  </sheetViews>
  <sheetFormatPr defaultColWidth="9.1796875" defaultRowHeight="0" customHeight="1" zeroHeight="1" x14ac:dyDescent="0.35"/>
  <cols>
    <col min="1" max="1" width="50.54296875" style="12" customWidth="1"/>
    <col min="2" max="2" width="27.90625" style="22" bestFit="1" customWidth="1"/>
    <col min="3" max="3" width="13.453125" style="22" customWidth="1"/>
    <col min="4" max="4" width="30.1796875" style="13" bestFit="1" customWidth="1"/>
    <col min="5" max="5" width="10" style="4" hidden="1" customWidth="1"/>
    <col min="6" max="6" width="13.81640625" style="4" hidden="1" customWidth="1"/>
    <col min="7" max="9" width="10.54296875" style="5" hidden="1" customWidth="1"/>
    <col min="10" max="10" width="9.1796875" style="5" hidden="1" customWidth="1"/>
    <col min="11" max="13" width="9.1796875" style="5" customWidth="1"/>
    <col min="14" max="17" width="9.1796875" style="5"/>
    <col min="18" max="18" width="0.54296875" style="5" customWidth="1"/>
    <col min="19" max="238" width="9.1796875" style="5" hidden="1" customWidth="1"/>
    <col min="239" max="16384" width="9.1796875" style="5"/>
  </cols>
  <sheetData>
    <row r="1" spans="1:10" ht="15" customHeight="1" x14ac:dyDescent="0.35">
      <c r="A1" s="85"/>
      <c r="B1" s="86"/>
      <c r="C1" s="86"/>
      <c r="D1" s="87"/>
    </row>
    <row r="2" spans="1:10" ht="14.5" x14ac:dyDescent="0.35">
      <c r="A2" s="88"/>
      <c r="B2" s="3"/>
      <c r="C2" s="3"/>
      <c r="D2" s="89"/>
    </row>
    <row r="3" spans="1:10" ht="15.5" x14ac:dyDescent="0.35">
      <c r="A3" s="88"/>
      <c r="B3" s="76" t="s">
        <v>0</v>
      </c>
      <c r="C3" s="6"/>
      <c r="D3" s="90"/>
    </row>
    <row r="4" spans="1:10" ht="14.5" x14ac:dyDescent="0.35">
      <c r="A4" s="88"/>
      <c r="B4" s="6"/>
      <c r="C4" s="6"/>
      <c r="D4" s="90"/>
    </row>
    <row r="5" spans="1:10" ht="15.5" x14ac:dyDescent="0.35">
      <c r="A5" s="88"/>
      <c r="B5" s="76" t="s">
        <v>1</v>
      </c>
      <c r="C5" s="6"/>
      <c r="D5" s="90"/>
    </row>
    <row r="6" spans="1:10" s="8" customFormat="1" ht="14.5" x14ac:dyDescent="0.35">
      <c r="A6" s="88"/>
      <c r="B6" s="6"/>
      <c r="C6" s="6"/>
      <c r="D6" s="90"/>
      <c r="E6" s="7"/>
      <c r="F6" s="7"/>
    </row>
    <row r="7" spans="1:10" ht="14.5" x14ac:dyDescent="0.35">
      <c r="A7" s="88"/>
      <c r="B7" s="6"/>
      <c r="C7" s="6"/>
      <c r="D7" s="90"/>
    </row>
    <row r="8" spans="1:10" ht="15" thickBot="1" x14ac:dyDescent="0.4">
      <c r="A8" s="91" t="s">
        <v>38</v>
      </c>
      <c r="B8" s="156" t="s">
        <v>108</v>
      </c>
      <c r="C8" s="156"/>
      <c r="D8" s="92">
        <f ca="1">NOW()</f>
        <v>44579.457553356478</v>
      </c>
    </row>
    <row r="9" spans="1:10" ht="14.5" x14ac:dyDescent="0.35">
      <c r="A9" s="88"/>
      <c r="B9" s="9"/>
      <c r="C9" s="9"/>
      <c r="D9" s="92"/>
    </row>
    <row r="10" spans="1:10" ht="15" thickBot="1" x14ac:dyDescent="0.4">
      <c r="A10" s="91" t="s">
        <v>39</v>
      </c>
      <c r="B10" s="156"/>
      <c r="C10" s="156"/>
      <c r="D10" s="89"/>
    </row>
    <row r="11" spans="1:10" ht="15" thickBot="1" x14ac:dyDescent="0.4">
      <c r="A11" s="93"/>
      <c r="B11" s="166"/>
      <c r="C11" s="166"/>
      <c r="D11" s="167"/>
    </row>
    <row r="12" spans="1:10" ht="15" thickTop="1" x14ac:dyDescent="0.35">
      <c r="A12" s="94" t="s">
        <v>44</v>
      </c>
      <c r="B12" s="168"/>
      <c r="C12" s="169"/>
      <c r="D12" s="170"/>
      <c r="G12" s="5">
        <f ca="1">VLOOKUP(D52,$G$12:$H$13,2,FALSE)</f>
        <v>0</v>
      </c>
    </row>
    <row r="13" spans="1:10" ht="15" thickBot="1" x14ac:dyDescent="0.4">
      <c r="A13" s="95"/>
      <c r="B13" s="171"/>
      <c r="C13" s="172"/>
      <c r="D13" s="173"/>
    </row>
    <row r="14" spans="1:10" ht="15" thickBot="1" x14ac:dyDescent="0.4">
      <c r="A14" s="93"/>
      <c r="B14" s="3"/>
      <c r="C14" s="3"/>
      <c r="D14" s="96"/>
    </row>
    <row r="15" spans="1:10" ht="14.5" x14ac:dyDescent="0.35">
      <c r="A15" s="97" t="s">
        <v>2</v>
      </c>
      <c r="B15" s="10" t="s">
        <v>3</v>
      </c>
      <c r="C15" s="10" t="s">
        <v>4</v>
      </c>
      <c r="D15" s="98" t="s">
        <v>5</v>
      </c>
      <c r="E15" s="4" t="s">
        <v>50</v>
      </c>
      <c r="F15" s="4">
        <v>0</v>
      </c>
      <c r="G15" s="4" t="s">
        <v>50</v>
      </c>
      <c r="H15" s="4">
        <v>0</v>
      </c>
      <c r="I15" s="4" t="s">
        <v>50</v>
      </c>
      <c r="J15" s="4">
        <v>0</v>
      </c>
    </row>
    <row r="16" spans="1:10" ht="15" customHeight="1" x14ac:dyDescent="0.35">
      <c r="A16" s="99" t="s">
        <v>36</v>
      </c>
      <c r="B16" s="11"/>
      <c r="C16" s="11"/>
      <c r="D16" s="100"/>
      <c r="E16" s="4" t="s">
        <v>51</v>
      </c>
      <c r="F16" s="4">
        <f>IF(0.05%*B17&gt;1000,0.05%*B17,1000)</f>
        <v>5000</v>
      </c>
      <c r="G16" s="4" t="s">
        <v>51</v>
      </c>
      <c r="H16" s="4">
        <f>IF(0.05%*C17&gt;1000,0.05%*C17,1000)</f>
        <v>1000</v>
      </c>
      <c r="I16" s="4" t="s">
        <v>51</v>
      </c>
      <c r="J16" s="4">
        <f>IF(0.05%*D17&gt;1000,0.05%*D17,1000)</f>
        <v>1000</v>
      </c>
    </row>
    <row r="17" spans="1:10" ht="14.5" x14ac:dyDescent="0.35">
      <c r="A17" s="99" t="s">
        <v>6</v>
      </c>
      <c r="B17" s="66">
        <v>10000000</v>
      </c>
      <c r="C17" s="66"/>
      <c r="D17" s="101"/>
      <c r="E17" s="4" t="s">
        <v>50</v>
      </c>
      <c r="F17" s="4">
        <v>0</v>
      </c>
      <c r="G17" s="4" t="s">
        <v>50</v>
      </c>
      <c r="H17" s="4">
        <v>0</v>
      </c>
      <c r="I17" s="4" t="s">
        <v>50</v>
      </c>
      <c r="J17" s="4">
        <v>0</v>
      </c>
    </row>
    <row r="18" spans="1:10" ht="14.5" x14ac:dyDescent="0.35">
      <c r="A18" s="99" t="s">
        <v>37</v>
      </c>
      <c r="B18" s="67">
        <v>1.1999999999999999E-3</v>
      </c>
      <c r="C18" s="68">
        <v>1.1999999999999999E-3</v>
      </c>
      <c r="D18" s="102">
        <v>1.1999999999999999E-3</v>
      </c>
      <c r="G18" s="4"/>
      <c r="H18" s="4"/>
      <c r="I18" s="4"/>
      <c r="J18" s="4"/>
    </row>
    <row r="19" spans="1:10" ht="15" thickBot="1" x14ac:dyDescent="0.4">
      <c r="A19" s="95" t="s">
        <v>56</v>
      </c>
      <c r="B19" s="69">
        <f>IF(OR(ISBLANK(B17),B17&lt;1),0,IF(B17*B18&lt;3000,3000,B17*B18))</f>
        <v>11999.999999999998</v>
      </c>
      <c r="C19" s="69">
        <f>IF(OR(ISBLANK(C17),C17&lt;1),0,IF(C17*C18&lt;3000,3000,C17*C18))</f>
        <v>0</v>
      </c>
      <c r="D19" s="103">
        <f>IF(OR(ISBLANK(D17),D17&lt;1),0,IF(D17*D18&lt;3000,3000,D17*D18))</f>
        <v>0</v>
      </c>
      <c r="E19" s="4" t="s">
        <v>51</v>
      </c>
      <c r="F19" s="4">
        <f>IF(0.025%*B17&gt;1000,0.025%*B17,1000)</f>
        <v>2500</v>
      </c>
      <c r="G19" s="4" t="s">
        <v>51</v>
      </c>
      <c r="H19" s="4">
        <f>IF(0.025%*C17&gt;1000,0.025%*C17,1000)</f>
        <v>1000</v>
      </c>
      <c r="I19" s="4" t="s">
        <v>51</v>
      </c>
      <c r="J19" s="4">
        <f>IF(0.025%*D17&gt;1000,0.025%*D17,1000)</f>
        <v>1000</v>
      </c>
    </row>
    <row r="20" spans="1:10" ht="14.5" x14ac:dyDescent="0.35">
      <c r="A20" s="104" t="s">
        <v>82</v>
      </c>
      <c r="B20" s="70" t="s">
        <v>51</v>
      </c>
      <c r="C20" s="71" t="s">
        <v>50</v>
      </c>
      <c r="D20" s="105" t="s">
        <v>50</v>
      </c>
      <c r="G20" s="4"/>
      <c r="H20" s="4"/>
      <c r="I20" s="4"/>
      <c r="J20" s="4"/>
    </row>
    <row r="21" spans="1:10" ht="14.5" x14ac:dyDescent="0.35">
      <c r="A21" s="104" t="s">
        <v>83</v>
      </c>
      <c r="B21" s="72">
        <f>VLOOKUP(B20,$E$17:$F$19,2,FALSE)</f>
        <v>2500</v>
      </c>
      <c r="C21" s="73">
        <f>VLOOKUP(C20,$G17:$H$19,2,FALSE)</f>
        <v>0</v>
      </c>
      <c r="D21" s="106">
        <f>VLOOKUP(D20,$I$17:$J$19,2,FALSE)</f>
        <v>0</v>
      </c>
    </row>
    <row r="22" spans="1:10" ht="14.5" x14ac:dyDescent="0.35">
      <c r="A22" s="104" t="s">
        <v>47</v>
      </c>
      <c r="B22" s="70" t="s">
        <v>51</v>
      </c>
      <c r="C22" s="71" t="s">
        <v>50</v>
      </c>
      <c r="D22" s="105" t="s">
        <v>50</v>
      </c>
      <c r="E22" s="4" t="s">
        <v>50</v>
      </c>
      <c r="F22" s="4">
        <v>0</v>
      </c>
      <c r="G22" s="4" t="s">
        <v>50</v>
      </c>
      <c r="H22" s="4">
        <v>0</v>
      </c>
      <c r="I22" s="4" t="s">
        <v>50</v>
      </c>
      <c r="J22" s="4">
        <v>0</v>
      </c>
    </row>
    <row r="23" spans="1:10" ht="14.5" x14ac:dyDescent="0.35">
      <c r="A23" s="104" t="s">
        <v>52</v>
      </c>
      <c r="B23" s="72">
        <f>VLOOKUP(B22,$E$15:$F$16,2,FALSE)</f>
        <v>5000</v>
      </c>
      <c r="C23" s="73">
        <f>VLOOKUP(C22,$G$15:$H$16,2,FALSE)</f>
        <v>0</v>
      </c>
      <c r="D23" s="106">
        <f>VLOOKUP(D22,$I$15:$J$16,2,FALSE)</f>
        <v>0</v>
      </c>
      <c r="E23" s="4" t="s">
        <v>51</v>
      </c>
      <c r="F23" s="4">
        <f>IF(B29*0.025%&gt;1000,B29*0.025%,1000)</f>
        <v>1000</v>
      </c>
      <c r="G23" s="4" t="s">
        <v>51</v>
      </c>
      <c r="H23" s="4">
        <f>IF(C29*0.025%&gt;1000,C29*0.025%,1000)</f>
        <v>1000</v>
      </c>
      <c r="I23" s="4" t="s">
        <v>51</v>
      </c>
      <c r="J23" s="4">
        <f>IF(D29*0.025%&gt;1000,D29*0.025%,1000)</f>
        <v>1000</v>
      </c>
    </row>
    <row r="24" spans="1:10" ht="0" hidden="1" customHeight="1" x14ac:dyDescent="0.35">
      <c r="A24" s="107"/>
      <c r="B24" s="74"/>
      <c r="C24" s="74"/>
      <c r="D24" s="108"/>
    </row>
    <row r="25" spans="1:10" ht="15" thickBot="1" x14ac:dyDescent="0.4">
      <c r="A25" s="95" t="s">
        <v>57</v>
      </c>
      <c r="B25" s="75">
        <f>B23+B21+B19</f>
        <v>19500</v>
      </c>
      <c r="C25" s="75">
        <f>C23+C21+C19</f>
        <v>0</v>
      </c>
      <c r="D25" s="109">
        <f>D23+D21+D19</f>
        <v>0</v>
      </c>
    </row>
    <row r="26" spans="1:10" ht="15" thickBot="1" x14ac:dyDescent="0.4">
      <c r="A26" s="174"/>
      <c r="B26" s="175"/>
      <c r="C26" s="175"/>
      <c r="D26" s="176"/>
      <c r="E26" s="4" t="s">
        <v>50</v>
      </c>
      <c r="F26" s="4">
        <v>0</v>
      </c>
      <c r="G26" s="4" t="s">
        <v>50</v>
      </c>
      <c r="H26" s="4">
        <v>0</v>
      </c>
      <c r="I26" s="4" t="s">
        <v>50</v>
      </c>
      <c r="J26" s="4">
        <v>0</v>
      </c>
    </row>
    <row r="27" spans="1:10" ht="14.5" x14ac:dyDescent="0.35">
      <c r="A27" s="110" t="s">
        <v>7</v>
      </c>
      <c r="B27" s="14" t="s">
        <v>8</v>
      </c>
      <c r="C27" s="14" t="s">
        <v>9</v>
      </c>
      <c r="D27" s="111" t="s">
        <v>10</v>
      </c>
      <c r="E27" s="4" t="s">
        <v>51</v>
      </c>
      <c r="F27" s="4">
        <f>IF(B29*1%&gt;1000,B29*1%,1000)</f>
        <v>1000</v>
      </c>
      <c r="G27" s="4" t="s">
        <v>51</v>
      </c>
      <c r="H27" s="4">
        <f>IF(C29*1%&gt;1000,C29*1%,1000)</f>
        <v>1000</v>
      </c>
      <c r="I27" s="4" t="s">
        <v>51</v>
      </c>
      <c r="J27" s="4">
        <f>IF(D29*1%&gt;1000,D29*1%,1000)</f>
        <v>1000</v>
      </c>
    </row>
    <row r="28" spans="1:10" ht="14.5" x14ac:dyDescent="0.35">
      <c r="A28" s="99" t="s">
        <v>36</v>
      </c>
      <c r="B28" s="15"/>
      <c r="C28" s="15"/>
      <c r="D28" s="112"/>
    </row>
    <row r="29" spans="1:10" ht="14.5" x14ac:dyDescent="0.35">
      <c r="A29" s="99" t="s">
        <v>11</v>
      </c>
      <c r="B29" s="16">
        <v>0</v>
      </c>
      <c r="C29" s="16">
        <v>0</v>
      </c>
      <c r="D29" s="113">
        <v>0</v>
      </c>
      <c r="E29" s="5" t="s">
        <v>74</v>
      </c>
      <c r="F29" s="5"/>
    </row>
    <row r="30" spans="1:10" ht="14.5" x14ac:dyDescent="0.35">
      <c r="A30" s="99" t="s">
        <v>37</v>
      </c>
      <c r="B30" s="17">
        <v>7.4999999999999997E-3</v>
      </c>
      <c r="C30" s="17">
        <v>7.4999999999999997E-3</v>
      </c>
      <c r="D30" s="114">
        <v>7.4999999999999997E-3</v>
      </c>
      <c r="E30" s="5" t="s">
        <v>50</v>
      </c>
      <c r="F30" s="5">
        <v>0</v>
      </c>
    </row>
    <row r="31" spans="1:10" ht="14.5" x14ac:dyDescent="0.35">
      <c r="A31" s="115" t="s">
        <v>55</v>
      </c>
      <c r="B31" s="18">
        <f>IF(OR(ISBLANK(B29),B29&lt;1),0,IF(B29*B30&lt;1000,1000,B29*B30))</f>
        <v>0</v>
      </c>
      <c r="C31" s="18">
        <f>IF(OR(ISBLANK(C29),C29&lt;1),0,IF(C29*C30&lt;1000,1000,C29*C30))</f>
        <v>0</v>
      </c>
      <c r="D31" s="116">
        <f>IF(OR(ISBLANK(D29),D29&lt;1),0,IF(D29*D30&lt;1000,1000,D29*D30))</f>
        <v>0</v>
      </c>
      <c r="E31" s="5" t="s">
        <v>51</v>
      </c>
      <c r="F31" s="5">
        <f>IF(B40*1%&gt;1000,B40*1%,1000)</f>
        <v>1000</v>
      </c>
    </row>
    <row r="32" spans="1:10" ht="14.5" x14ac:dyDescent="0.35">
      <c r="A32" s="99" t="s">
        <v>46</v>
      </c>
      <c r="B32" s="16" t="s">
        <v>50</v>
      </c>
      <c r="C32" s="16" t="s">
        <v>50</v>
      </c>
      <c r="D32" s="113" t="s">
        <v>50</v>
      </c>
    </row>
    <row r="33" spans="1:6" ht="14.5" x14ac:dyDescent="0.35">
      <c r="A33" s="99" t="s">
        <v>53</v>
      </c>
      <c r="B33" s="19">
        <f>VLOOKUP(B32,$E$22:$F$23,2,FALSE)</f>
        <v>0</v>
      </c>
      <c r="C33" s="19">
        <f>VLOOKUP(C32,$G$22:$H$23,2,FALSE)</f>
        <v>0</v>
      </c>
      <c r="D33" s="117">
        <f>VLOOKUP(D32,$I$22:$J$23,2,FALSE)</f>
        <v>0</v>
      </c>
    </row>
    <row r="34" spans="1:6" ht="14.5" x14ac:dyDescent="0.35">
      <c r="A34" s="99" t="s">
        <v>48</v>
      </c>
      <c r="B34" s="16" t="s">
        <v>50</v>
      </c>
      <c r="C34" s="16" t="s">
        <v>50</v>
      </c>
      <c r="D34" s="113" t="s">
        <v>50</v>
      </c>
    </row>
    <row r="35" spans="1:6" ht="15" thickBot="1" x14ac:dyDescent="0.4">
      <c r="A35" s="118" t="s">
        <v>54</v>
      </c>
      <c r="B35" s="20">
        <f>VLOOKUP(B34,$E$26:$F$27,2,FALSE)</f>
        <v>0</v>
      </c>
      <c r="C35" s="20">
        <f>VLOOKUP(C34,$G$26:$H$27,2,FALSE)</f>
        <v>0</v>
      </c>
      <c r="D35" s="20">
        <f>VLOOKUP(D34,$I$26:$J$27,2,FALSE)</f>
        <v>0</v>
      </c>
    </row>
    <row r="36" spans="1:6" ht="15.5" customHeight="1" thickBot="1" x14ac:dyDescent="0.4">
      <c r="A36" s="119"/>
      <c r="B36" s="8"/>
      <c r="C36" s="21"/>
      <c r="D36" s="21"/>
      <c r="E36" s="4" t="s">
        <v>67</v>
      </c>
    </row>
    <row r="37" spans="1:6" ht="15.5" customHeight="1" thickBot="1" x14ac:dyDescent="0.4">
      <c r="A37" s="120" t="s">
        <v>58</v>
      </c>
      <c r="B37" s="21">
        <f>B35+B33+B31</f>
        <v>0</v>
      </c>
      <c r="C37" s="80">
        <f>C35+C33+C31</f>
        <v>0</v>
      </c>
      <c r="D37" s="121">
        <f>D35+D33+D31</f>
        <v>0</v>
      </c>
      <c r="E37" s="4" t="s">
        <v>63</v>
      </c>
      <c r="F37" s="4">
        <v>0</v>
      </c>
    </row>
    <row r="38" spans="1:6" ht="15" thickBot="1" x14ac:dyDescent="0.4">
      <c r="A38" s="177"/>
      <c r="B38" s="178"/>
      <c r="C38" s="179"/>
      <c r="D38" s="180"/>
      <c r="E38" s="4" t="s">
        <v>64</v>
      </c>
      <c r="F38" s="23">
        <f>0.12%*(15%*(B17+C17+D17))</f>
        <v>1799.9999999999998</v>
      </c>
    </row>
    <row r="39" spans="1:6" ht="14.5" x14ac:dyDescent="0.35">
      <c r="A39" s="122" t="s">
        <v>13</v>
      </c>
      <c r="B39" s="81"/>
      <c r="C39" s="82"/>
      <c r="D39" s="123" t="s">
        <v>40</v>
      </c>
      <c r="E39" s="4" t="s">
        <v>62</v>
      </c>
    </row>
    <row r="40" spans="1:6" ht="14.5" x14ac:dyDescent="0.35">
      <c r="A40" s="124" t="s">
        <v>11</v>
      </c>
      <c r="B40" s="24">
        <v>0</v>
      </c>
      <c r="C40" s="25"/>
      <c r="D40" s="125"/>
      <c r="E40" s="4" t="s">
        <v>63</v>
      </c>
      <c r="F40" s="4">
        <v>0</v>
      </c>
    </row>
    <row r="41" spans="1:6" ht="14.5" x14ac:dyDescent="0.35">
      <c r="A41" s="107" t="s">
        <v>37</v>
      </c>
      <c r="B41" s="26">
        <v>1.7500000000000002E-2</v>
      </c>
      <c r="C41" s="25"/>
      <c r="D41" s="126"/>
      <c r="E41" s="4" t="s">
        <v>51</v>
      </c>
      <c r="F41" s="27">
        <f>0.12%*(7.5%*B17)</f>
        <v>899.99999999999989</v>
      </c>
    </row>
    <row r="42" spans="1:6" ht="14.5" x14ac:dyDescent="0.35">
      <c r="A42" s="127" t="s">
        <v>59</v>
      </c>
      <c r="B42" s="28">
        <f>IF(OR(ISBLANK(B40),B40&lt;1),0,IF(B40*B41&lt;1500,1500,B40*B41))</f>
        <v>0</v>
      </c>
      <c r="C42" s="29"/>
      <c r="D42" s="126"/>
      <c r="F42" s="27"/>
    </row>
    <row r="43" spans="1:6" ht="14.5" x14ac:dyDescent="0.35">
      <c r="A43" s="107" t="s">
        <v>49</v>
      </c>
      <c r="B43" s="30" t="s">
        <v>50</v>
      </c>
      <c r="C43" s="31">
        <f>VLOOKUP(B43,$E$30:$F$31,2,FALSE)</f>
        <v>0</v>
      </c>
      <c r="D43" s="126"/>
      <c r="E43" s="4" t="s">
        <v>64</v>
      </c>
      <c r="F43" s="23">
        <f>0.12%*(10%*B17)</f>
        <v>1200</v>
      </c>
    </row>
    <row r="44" spans="1:6" ht="14.5" x14ac:dyDescent="0.35">
      <c r="A44" s="107" t="s">
        <v>60</v>
      </c>
      <c r="B44" s="28">
        <f>B42+C43</f>
        <v>0</v>
      </c>
      <c r="C44" s="83"/>
      <c r="D44" s="128"/>
      <c r="E44" s="4" t="s">
        <v>63</v>
      </c>
      <c r="F44" s="4">
        <v>0</v>
      </c>
    </row>
    <row r="45" spans="1:6" ht="15" thickBot="1" x14ac:dyDescent="0.4">
      <c r="A45" s="157"/>
      <c r="B45" s="158"/>
      <c r="C45" s="158"/>
      <c r="D45" s="159"/>
      <c r="E45" s="4" t="s">
        <v>65</v>
      </c>
    </row>
    <row r="46" spans="1:6" ht="14.5" x14ac:dyDescent="0.35">
      <c r="A46" s="129" t="s">
        <v>45</v>
      </c>
      <c r="B46" s="32"/>
      <c r="C46" s="33" t="s">
        <v>14</v>
      </c>
      <c r="D46" s="130"/>
      <c r="E46" s="4" t="s">
        <v>50</v>
      </c>
      <c r="F46" s="4">
        <v>0</v>
      </c>
    </row>
    <row r="47" spans="1:6" ht="15" thickBot="1" x14ac:dyDescent="0.4">
      <c r="A47" s="131" t="s">
        <v>16</v>
      </c>
      <c r="B47" s="34"/>
      <c r="C47" s="35">
        <f>500*(B48-1)</f>
        <v>-500</v>
      </c>
      <c r="D47" s="132" t="s">
        <v>61</v>
      </c>
      <c r="E47" s="4" t="s">
        <v>51</v>
      </c>
      <c r="F47" s="4">
        <f>0.12%*C63</f>
        <v>0</v>
      </c>
    </row>
    <row r="48" spans="1:6" ht="29.5" thickBot="1" x14ac:dyDescent="0.4">
      <c r="A48" s="133" t="s">
        <v>17</v>
      </c>
      <c r="B48" s="77">
        <v>0</v>
      </c>
      <c r="C48" s="79">
        <f>500*B48</f>
        <v>0</v>
      </c>
      <c r="D48" s="134" t="s">
        <v>84</v>
      </c>
    </row>
    <row r="49" spans="1:7" ht="29" x14ac:dyDescent="0.35">
      <c r="A49" s="135" t="s">
        <v>70</v>
      </c>
      <c r="B49" s="36">
        <v>2000000</v>
      </c>
      <c r="C49" s="78" t="s">
        <v>33</v>
      </c>
      <c r="D49" s="136"/>
    </row>
    <row r="50" spans="1:7" ht="29" x14ac:dyDescent="0.35">
      <c r="A50" s="135" t="s">
        <v>71</v>
      </c>
      <c r="B50" s="37"/>
      <c r="C50" s="38">
        <f>B50/500000*500*IF(B50&lt;500000,0,1)</f>
        <v>0</v>
      </c>
      <c r="D50" s="136"/>
    </row>
    <row r="51" spans="1:7" ht="15" thickBot="1" x14ac:dyDescent="0.4">
      <c r="A51" s="137" t="s">
        <v>15</v>
      </c>
      <c r="B51" s="39"/>
      <c r="C51" s="40">
        <f>SUM(C48:C50)</f>
        <v>0</v>
      </c>
      <c r="D51" s="138"/>
    </row>
    <row r="52" spans="1:7" ht="15" thickBot="1" x14ac:dyDescent="0.4">
      <c r="A52" s="174"/>
      <c r="B52" s="175"/>
      <c r="C52" s="175"/>
      <c r="D52" s="176"/>
    </row>
    <row r="53" spans="1:7" ht="14.5" x14ac:dyDescent="0.35">
      <c r="A53" s="139" t="s">
        <v>107</v>
      </c>
      <c r="B53" s="34"/>
      <c r="C53" s="41"/>
      <c r="D53" s="130"/>
    </row>
    <row r="54" spans="1:7" ht="29" x14ac:dyDescent="0.35">
      <c r="A54" s="135" t="s">
        <v>18</v>
      </c>
      <c r="B54" s="42">
        <v>0</v>
      </c>
      <c r="C54" s="181">
        <f>+B54*1200</f>
        <v>0</v>
      </c>
      <c r="D54" s="136"/>
    </row>
    <row r="55" spans="1:7" ht="14.5" x14ac:dyDescent="0.35">
      <c r="A55" s="131"/>
      <c r="B55" s="43"/>
      <c r="C55" s="182"/>
      <c r="D55" s="136"/>
    </row>
    <row r="56" spans="1:7" ht="32.5" customHeight="1" x14ac:dyDescent="0.35">
      <c r="A56" s="135" t="s">
        <v>76</v>
      </c>
      <c r="B56" s="44">
        <v>0</v>
      </c>
      <c r="C56" s="183">
        <f>+B56*500</f>
        <v>0</v>
      </c>
      <c r="D56" s="136"/>
    </row>
    <row r="57" spans="1:7" ht="14.5" x14ac:dyDescent="0.35">
      <c r="A57" s="135"/>
      <c r="B57" s="34"/>
      <c r="C57" s="184"/>
      <c r="D57" s="136"/>
      <c r="E57" s="45"/>
      <c r="F57" s="45"/>
    </row>
    <row r="58" spans="1:7" ht="21.75" customHeight="1" thickBot="1" x14ac:dyDescent="0.4">
      <c r="A58" s="140" t="s">
        <v>19</v>
      </c>
      <c r="B58" s="46" t="s">
        <v>89</v>
      </c>
      <c r="C58" s="185">
        <f>IF(B58="Include",1000,0)</f>
        <v>0</v>
      </c>
      <c r="D58" s="136"/>
      <c r="E58" s="45"/>
      <c r="F58" s="45"/>
      <c r="G58" s="47"/>
    </row>
    <row r="59" spans="1:7" ht="14.5" x14ac:dyDescent="0.35">
      <c r="A59" s="141"/>
      <c r="B59" s="48"/>
      <c r="C59" s="186"/>
      <c r="D59" s="136"/>
      <c r="E59" s="45"/>
      <c r="F59" s="49"/>
      <c r="G59" s="47"/>
    </row>
    <row r="60" spans="1:7" ht="33" customHeight="1" x14ac:dyDescent="0.35">
      <c r="A60" s="135" t="s">
        <v>77</v>
      </c>
      <c r="B60" s="50" t="s">
        <v>50</v>
      </c>
      <c r="C60" s="51">
        <f>VLOOKUP(B60,$E$40:$F$41,2,FALSE)</f>
        <v>0</v>
      </c>
      <c r="D60" s="136"/>
    </row>
    <row r="61" spans="1:7" ht="33" customHeight="1" x14ac:dyDescent="0.35">
      <c r="A61" s="135" t="s">
        <v>78</v>
      </c>
      <c r="B61" s="42" t="s">
        <v>50</v>
      </c>
      <c r="C61" s="51">
        <f>VLOOKUP(B61,$E$43:$F$44,2,FALSE)</f>
        <v>0</v>
      </c>
      <c r="D61" s="136"/>
    </row>
    <row r="62" spans="1:7" ht="33" customHeight="1" x14ac:dyDescent="0.35">
      <c r="A62" s="135" t="s">
        <v>79</v>
      </c>
      <c r="B62" s="42" t="s">
        <v>50</v>
      </c>
      <c r="C62" s="51">
        <f>VLOOKUP(B62,$E$37:$F$38,2,FALSE)</f>
        <v>0</v>
      </c>
      <c r="D62" s="136"/>
    </row>
    <row r="63" spans="1:7" ht="33" customHeight="1" x14ac:dyDescent="0.35">
      <c r="A63" s="135" t="s">
        <v>80</v>
      </c>
      <c r="B63" s="42" t="s">
        <v>50</v>
      </c>
      <c r="C63" s="52">
        <v>0</v>
      </c>
      <c r="D63" s="136"/>
    </row>
    <row r="64" spans="1:7" ht="33" customHeight="1" x14ac:dyDescent="0.35">
      <c r="A64" s="135" t="s">
        <v>66</v>
      </c>
      <c r="B64" s="53"/>
      <c r="C64" s="51">
        <f>VLOOKUP(B63,$E$46:$F$47,2,FALSE)</f>
        <v>0</v>
      </c>
      <c r="D64" s="136"/>
    </row>
    <row r="65" spans="1:7" ht="15" thickBot="1" x14ac:dyDescent="0.4">
      <c r="A65" s="142" t="s">
        <v>20</v>
      </c>
      <c r="B65" s="54">
        <f>C64+C62+C61+C60+C58+C56+C54</f>
        <v>0</v>
      </c>
      <c r="C65" s="54"/>
      <c r="D65" s="138"/>
      <c r="E65" s="45"/>
      <c r="F65" s="45"/>
      <c r="G65" s="47"/>
    </row>
    <row r="66" spans="1:7" ht="15" thickBot="1" x14ac:dyDescent="0.4">
      <c r="A66" s="157"/>
      <c r="B66" s="158"/>
      <c r="C66" s="158"/>
      <c r="D66" s="159"/>
      <c r="G66" s="47"/>
    </row>
    <row r="67" spans="1:7" ht="15" customHeight="1" x14ac:dyDescent="0.35">
      <c r="A67" s="143" t="s">
        <v>21</v>
      </c>
      <c r="B67" s="55"/>
      <c r="C67" s="160"/>
      <c r="D67" s="161"/>
    </row>
    <row r="68" spans="1:7" ht="14.5" x14ac:dyDescent="0.35">
      <c r="A68" s="144" t="s">
        <v>22</v>
      </c>
      <c r="B68" s="56">
        <f>B19+C19+D19</f>
        <v>11999.999999999998</v>
      </c>
      <c r="C68" s="162"/>
      <c r="D68" s="163"/>
    </row>
    <row r="69" spans="1:7" ht="14.5" x14ac:dyDescent="0.35">
      <c r="A69" s="144" t="s">
        <v>23</v>
      </c>
      <c r="B69" s="56">
        <f>B31+C31+D31</f>
        <v>0</v>
      </c>
      <c r="C69" s="162"/>
      <c r="D69" s="163"/>
    </row>
    <row r="70" spans="1:7" ht="14.5" x14ac:dyDescent="0.35">
      <c r="A70" s="144" t="s">
        <v>24</v>
      </c>
      <c r="B70" s="56">
        <f>B42</f>
        <v>0</v>
      </c>
      <c r="C70" s="162"/>
      <c r="D70" s="163"/>
    </row>
    <row r="71" spans="1:7" ht="14.5" x14ac:dyDescent="0.35">
      <c r="A71" s="144" t="s">
        <v>68</v>
      </c>
      <c r="B71" s="56">
        <f>(B21+C21+D21+B33+C33+D33)</f>
        <v>2500</v>
      </c>
      <c r="C71" s="162"/>
      <c r="D71" s="163"/>
    </row>
    <row r="72" spans="1:7" ht="14.5" x14ac:dyDescent="0.35">
      <c r="A72" s="144" t="s">
        <v>69</v>
      </c>
      <c r="B72" s="56">
        <f>(B23+C23+D23+B35+C35+D35+C43)</f>
        <v>5000</v>
      </c>
      <c r="C72" s="162"/>
      <c r="D72" s="163"/>
    </row>
    <row r="73" spans="1:7" ht="14.5" x14ac:dyDescent="0.35">
      <c r="A73" s="144" t="s">
        <v>75</v>
      </c>
      <c r="B73" s="56">
        <f>B65</f>
        <v>0</v>
      </c>
      <c r="C73" s="162"/>
      <c r="D73" s="163"/>
    </row>
    <row r="74" spans="1:7" ht="14.5" x14ac:dyDescent="0.35">
      <c r="A74" s="144" t="s">
        <v>25</v>
      </c>
      <c r="B74" s="56">
        <f>C51</f>
        <v>0</v>
      </c>
      <c r="C74" s="162"/>
      <c r="D74" s="163"/>
      <c r="E74" s="5"/>
      <c r="F74" s="5"/>
    </row>
    <row r="75" spans="1:7" ht="18.75" customHeight="1" x14ac:dyDescent="0.35">
      <c r="A75" s="145" t="s">
        <v>26</v>
      </c>
      <c r="B75" s="57">
        <f>SUM(B68:B74)</f>
        <v>19500</v>
      </c>
      <c r="C75" s="162"/>
      <c r="D75" s="163"/>
    </row>
    <row r="76" spans="1:7" ht="14.5" x14ac:dyDescent="0.35">
      <c r="A76" s="146" t="s">
        <v>43</v>
      </c>
      <c r="B76" s="57">
        <f>B75*0.2%</f>
        <v>39</v>
      </c>
      <c r="C76" s="162"/>
      <c r="D76" s="163"/>
    </row>
    <row r="77" spans="1:7" ht="14.5" x14ac:dyDescent="0.35">
      <c r="A77" s="146" t="s">
        <v>42</v>
      </c>
      <c r="B77" s="57">
        <f>B75*0.25%</f>
        <v>48.75</v>
      </c>
      <c r="C77" s="162"/>
      <c r="D77" s="163"/>
    </row>
    <row r="78" spans="1:7" ht="14.5" x14ac:dyDescent="0.35">
      <c r="A78" s="146" t="s">
        <v>41</v>
      </c>
      <c r="B78" s="58">
        <v>40</v>
      </c>
      <c r="C78" s="162"/>
      <c r="D78" s="163"/>
    </row>
    <row r="79" spans="1:7" ht="15" thickBot="1" x14ac:dyDescent="0.4">
      <c r="A79" s="146" t="s">
        <v>27</v>
      </c>
      <c r="B79" s="59">
        <f>B75+B76+B77+B78</f>
        <v>19627.75</v>
      </c>
      <c r="C79" s="164"/>
      <c r="D79" s="165"/>
    </row>
    <row r="80" spans="1:7" ht="15.5" thickTop="1" thickBot="1" x14ac:dyDescent="0.4">
      <c r="A80" s="157"/>
      <c r="B80" s="158"/>
      <c r="C80" s="158"/>
      <c r="D80" s="159"/>
    </row>
    <row r="81" spans="1:4" ht="18" customHeight="1" thickBot="1" x14ac:dyDescent="0.4">
      <c r="A81" s="187" t="s">
        <v>93</v>
      </c>
      <c r="B81" s="188"/>
      <c r="C81" s="188"/>
      <c r="D81" s="189"/>
    </row>
    <row r="82" spans="1:4" ht="14.5" x14ac:dyDescent="0.35">
      <c r="A82" s="190" t="s">
        <v>94</v>
      </c>
      <c r="B82" s="191"/>
      <c r="C82" s="191"/>
      <c r="D82" s="192"/>
    </row>
    <row r="83" spans="1:4" ht="14.5" x14ac:dyDescent="0.35">
      <c r="A83" s="147"/>
      <c r="B83" s="148"/>
      <c r="C83" s="148"/>
      <c r="D83" s="149"/>
    </row>
    <row r="84" spans="1:4" ht="14.5" x14ac:dyDescent="0.35">
      <c r="A84" s="190" t="s">
        <v>95</v>
      </c>
      <c r="B84" s="191"/>
      <c r="C84" s="191"/>
      <c r="D84" s="192"/>
    </row>
    <row r="85" spans="1:4" ht="14.5" x14ac:dyDescent="0.35">
      <c r="A85" s="190" t="s">
        <v>91</v>
      </c>
      <c r="B85" s="191"/>
      <c r="C85" s="191"/>
      <c r="D85" s="192"/>
    </row>
    <row r="86" spans="1:4" ht="14.5" x14ac:dyDescent="0.35">
      <c r="A86" s="190" t="s">
        <v>92</v>
      </c>
      <c r="B86" s="191"/>
      <c r="C86" s="191"/>
      <c r="D86" s="192"/>
    </row>
    <row r="87" spans="1:4" ht="14.5" x14ac:dyDescent="0.35">
      <c r="A87" s="190" t="s">
        <v>96</v>
      </c>
      <c r="B87" s="191"/>
      <c r="C87" s="191"/>
      <c r="D87" s="192"/>
    </row>
    <row r="88" spans="1:4" ht="14.5" x14ac:dyDescent="0.35">
      <c r="A88" s="190" t="s">
        <v>97</v>
      </c>
      <c r="B88" s="191"/>
      <c r="C88" s="191"/>
      <c r="D88" s="192"/>
    </row>
    <row r="89" spans="1:4" ht="14.5" x14ac:dyDescent="0.35">
      <c r="A89" s="190" t="s">
        <v>98</v>
      </c>
      <c r="B89" s="191"/>
      <c r="C89" s="191"/>
      <c r="D89" s="192"/>
    </row>
    <row r="90" spans="1:4" ht="14.5" x14ac:dyDescent="0.35">
      <c r="A90" s="190" t="s">
        <v>99</v>
      </c>
      <c r="B90" s="191"/>
      <c r="C90" s="191"/>
      <c r="D90" s="192"/>
    </row>
    <row r="91" spans="1:4" ht="29.5" customHeight="1" x14ac:dyDescent="0.35">
      <c r="A91" s="193" t="s">
        <v>100</v>
      </c>
      <c r="B91" s="194"/>
      <c r="C91" s="194"/>
      <c r="D91" s="195"/>
    </row>
    <row r="92" spans="1:4" ht="14.5" x14ac:dyDescent="0.35">
      <c r="A92" s="147"/>
      <c r="B92" s="148"/>
      <c r="C92" s="148"/>
      <c r="D92" s="149"/>
    </row>
    <row r="93" spans="1:4" ht="14.5" x14ac:dyDescent="0.35">
      <c r="A93" s="190" t="s">
        <v>101</v>
      </c>
      <c r="B93" s="191"/>
      <c r="C93" s="191"/>
      <c r="D93" s="192"/>
    </row>
    <row r="94" spans="1:4" ht="14.5" x14ac:dyDescent="0.35">
      <c r="A94" s="190" t="s">
        <v>102</v>
      </c>
      <c r="B94" s="191"/>
      <c r="C94" s="191"/>
      <c r="D94" s="192"/>
    </row>
    <row r="95" spans="1:4" ht="14.5" x14ac:dyDescent="0.35">
      <c r="A95" s="147"/>
      <c r="B95" s="148"/>
      <c r="C95" s="148"/>
      <c r="D95" s="149"/>
    </row>
    <row r="96" spans="1:4" ht="14.5" x14ac:dyDescent="0.35">
      <c r="A96" s="190" t="s">
        <v>85</v>
      </c>
      <c r="B96" s="191"/>
      <c r="C96" s="191"/>
      <c r="D96" s="192"/>
    </row>
    <row r="97" spans="1:4" ht="14.5" x14ac:dyDescent="0.35">
      <c r="A97" s="196" t="s">
        <v>86</v>
      </c>
      <c r="B97" s="197"/>
      <c r="C97" s="197"/>
      <c r="D97" s="198"/>
    </row>
    <row r="98" spans="1:4" ht="14.5" x14ac:dyDescent="0.35">
      <c r="A98" s="196" t="s">
        <v>103</v>
      </c>
      <c r="B98" s="197"/>
      <c r="C98" s="197"/>
      <c r="D98" s="198"/>
    </row>
    <row r="99" spans="1:4" ht="14.5" x14ac:dyDescent="0.35">
      <c r="A99" s="196" t="s">
        <v>106</v>
      </c>
      <c r="B99" s="197"/>
      <c r="C99" s="197"/>
      <c r="D99" s="198"/>
    </row>
    <row r="100" spans="1:4" ht="14.5" x14ac:dyDescent="0.35">
      <c r="A100" s="196" t="s">
        <v>104</v>
      </c>
      <c r="B100" s="197"/>
      <c r="C100" s="197"/>
      <c r="D100" s="198"/>
    </row>
    <row r="101" spans="1:4" ht="14.5" x14ac:dyDescent="0.35">
      <c r="A101" s="196" t="s">
        <v>105</v>
      </c>
      <c r="B101" s="197"/>
      <c r="C101" s="197"/>
      <c r="D101" s="198"/>
    </row>
    <row r="102" spans="1:4" ht="14.5" x14ac:dyDescent="0.35">
      <c r="A102" s="196" t="s">
        <v>87</v>
      </c>
      <c r="B102" s="197"/>
      <c r="C102" s="197"/>
      <c r="D102" s="198"/>
    </row>
    <row r="103" spans="1:4" ht="14.5" x14ac:dyDescent="0.35">
      <c r="A103" s="196" t="s">
        <v>88</v>
      </c>
      <c r="B103" s="197"/>
      <c r="C103" s="197"/>
      <c r="D103" s="198"/>
    </row>
    <row r="104" spans="1:4" ht="14.5" x14ac:dyDescent="0.35">
      <c r="A104" s="196" t="s">
        <v>90</v>
      </c>
      <c r="B104" s="197"/>
      <c r="C104" s="197"/>
      <c r="D104" s="198"/>
    </row>
    <row r="105" spans="1:4" ht="14.5" x14ac:dyDescent="0.35">
      <c r="A105" s="150"/>
      <c r="B105" s="84"/>
      <c r="C105" s="84"/>
      <c r="D105" s="151"/>
    </row>
    <row r="106" spans="1:4" ht="15" thickBot="1" x14ac:dyDescent="0.4">
      <c r="A106" s="152"/>
      <c r="B106" s="153" t="s">
        <v>34</v>
      </c>
      <c r="C106" s="154"/>
      <c r="D106" s="155"/>
    </row>
    <row r="107" spans="1:4" ht="16" hidden="1" customHeight="1" thickBot="1" x14ac:dyDescent="0.4">
      <c r="A107" s="2" t="s">
        <v>72</v>
      </c>
      <c r="B107" s="60"/>
      <c r="C107" s="61"/>
      <c r="D107" s="62"/>
    </row>
    <row r="108" spans="1:4" ht="15.5" hidden="1" customHeight="1" x14ac:dyDescent="0.35">
      <c r="A108" s="1" t="s">
        <v>73</v>
      </c>
    </row>
    <row r="109" spans="1:4" ht="15.5" hidden="1" customHeight="1" x14ac:dyDescent="0.35">
      <c r="A109" s="1" t="s">
        <v>81</v>
      </c>
      <c r="B109" s="63"/>
    </row>
    <row r="110" spans="1:4" ht="14.5" hidden="1" x14ac:dyDescent="0.35">
      <c r="A110" s="64" t="s">
        <v>12</v>
      </c>
      <c r="B110" s="65">
        <v>0</v>
      </c>
    </row>
    <row r="111" spans="1:4" ht="14.5" hidden="1" x14ac:dyDescent="0.35">
      <c r="A111" s="64" t="s">
        <v>28</v>
      </c>
      <c r="B111" s="65">
        <v>0</v>
      </c>
    </row>
    <row r="112" spans="1:4" ht="14.5" hidden="1" x14ac:dyDescent="0.35">
      <c r="A112" s="64" t="s">
        <v>29</v>
      </c>
      <c r="B112" s="65">
        <v>0</v>
      </c>
    </row>
    <row r="113" spans="1:2" ht="14.5" hidden="1" x14ac:dyDescent="0.35">
      <c r="A113" s="64" t="s">
        <v>30</v>
      </c>
      <c r="B113" s="65">
        <v>0.1</v>
      </c>
    </row>
    <row r="114" spans="1:2" ht="14.5" hidden="1" x14ac:dyDescent="0.35">
      <c r="A114" s="64" t="s">
        <v>31</v>
      </c>
      <c r="B114" s="65">
        <v>0.1</v>
      </c>
    </row>
    <row r="115" spans="1:2" ht="14.5" hidden="1" x14ac:dyDescent="0.35">
      <c r="A115" s="64" t="s">
        <v>32</v>
      </c>
      <c r="B115" s="65">
        <v>0.1</v>
      </c>
    </row>
    <row r="116" spans="1:2" ht="14.5" hidden="1" x14ac:dyDescent="0.35"/>
    <row r="117" spans="1:2" ht="15" hidden="1" customHeight="1" x14ac:dyDescent="0.35"/>
    <row r="118" spans="1:2" ht="15" hidden="1" customHeight="1" x14ac:dyDescent="0.35"/>
    <row r="119" spans="1:2" ht="15" hidden="1" customHeight="1" x14ac:dyDescent="0.35"/>
    <row r="120" spans="1:2" ht="15" hidden="1" customHeight="1" x14ac:dyDescent="0.35"/>
    <row r="121" spans="1:2" ht="15" hidden="1" customHeight="1" x14ac:dyDescent="0.35"/>
    <row r="122" spans="1:2" ht="15" hidden="1" customHeight="1" x14ac:dyDescent="0.35"/>
    <row r="123" spans="1:2" ht="15" hidden="1" customHeight="1" x14ac:dyDescent="0.35"/>
    <row r="124" spans="1:2" ht="15" hidden="1" customHeight="1" x14ac:dyDescent="0.35"/>
  </sheetData>
  <sheetProtection algorithmName="SHA-512" hashValue="hKlXGaQnWzDSlZYHIqcKn5JeOD+cOWrpcqxLFY24XpPjarCEEToqazLa2U45yW6bMaU448CxPbGqLRORPkH21w==" saltValue="mvX/IZiqOW5AwVZCdS2Utg==" spinCount="100000" sheet="1" selectLockedCells="1"/>
  <mergeCells count="36">
    <mergeCell ref="A104:D104"/>
    <mergeCell ref="A99:D99"/>
    <mergeCell ref="A100:D100"/>
    <mergeCell ref="A101:D101"/>
    <mergeCell ref="A102:D102"/>
    <mergeCell ref="A103:D103"/>
    <mergeCell ref="A93:D93"/>
    <mergeCell ref="A94:D94"/>
    <mergeCell ref="A96:D96"/>
    <mergeCell ref="A97:D97"/>
    <mergeCell ref="A98:D98"/>
    <mergeCell ref="A87:D87"/>
    <mergeCell ref="A88:D88"/>
    <mergeCell ref="A89:D89"/>
    <mergeCell ref="A90:D90"/>
    <mergeCell ref="A91:D91"/>
    <mergeCell ref="A81:D81"/>
    <mergeCell ref="A82:D82"/>
    <mergeCell ref="A84:D84"/>
    <mergeCell ref="A85:D85"/>
    <mergeCell ref="A86:D86"/>
    <mergeCell ref="A80:D80"/>
    <mergeCell ref="A26:D26"/>
    <mergeCell ref="A38:D38"/>
    <mergeCell ref="A45:D45"/>
    <mergeCell ref="A52:D52"/>
    <mergeCell ref="C54:C55"/>
    <mergeCell ref="C56:C57"/>
    <mergeCell ref="C58:C59"/>
    <mergeCell ref="B8:C8"/>
    <mergeCell ref="A66:D66"/>
    <mergeCell ref="C67:D79"/>
    <mergeCell ref="B10:C10"/>
    <mergeCell ref="B11:D11"/>
    <mergeCell ref="B12:D12"/>
    <mergeCell ref="B13:D13"/>
  </mergeCells>
  <dataValidations count="5">
    <dataValidation type="whole" operator="greaterThan" allowBlank="1" showInputMessage="1" showErrorMessage="1" errorTitle="Minimum Sums Insured" error="SUM INSURED MUST BE  KSHS. 1,000,000/- AND ABOVE " sqref="G65549:IU65549 E65548:F65548 C17:IU17 B65549:D65549" xr:uid="{00000000-0002-0000-0000-000000000000}">
      <formula1>999999</formula1>
    </dataValidation>
    <dataValidation type="list" allowBlank="1" showInputMessage="1" showErrorMessage="1" sqref="E65555:F65555 G65556:IU65556 B65556:D65556" xr:uid="{00000000-0002-0000-0000-000001000000}">
      <formula1>#REF!</formula1>
    </dataValidation>
    <dataValidation type="list" allowBlank="1" showInputMessage="1" showErrorMessage="1" sqref="B20:D20 B22:D22 B32:D32 B43 B60:B63 B34:D34" xr:uid="{B395CF36-47DC-4508-BF22-F620FB7502C6}">
      <formula1>"YES,NO"</formula1>
    </dataValidation>
    <dataValidation type="list" allowBlank="1" showInputMessage="1" showErrorMessage="1" sqref="B58" xr:uid="{65F13C44-A2CA-4648-A142-018B8241C28A}">
      <formula1>"Include, Exclude"</formula1>
    </dataValidation>
    <dataValidation type="list" allowBlank="1" showInputMessage="1" showErrorMessage="1" sqref="E37:F37" xr:uid="{00000000-0002-0000-0000-000002000000}">
      <formula1>$A$110:$A$115</formula1>
    </dataValidation>
  </dataValidations>
  <pageMargins left="0.7" right="0.7" top="0.75" bottom="0.75" header="0.3" footer="0.3"/>
  <pageSetup paperSize="9" scale="39" orientation="portrait" r:id="rId1"/>
  <headerFooter>
    <oddHeader>&amp;L&amp;G</oddHeader>
  </headerFooter>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79"/>
  <sheetViews>
    <sheetView topLeftCell="A52" workbookViewId="0">
      <selection activeCell="A79" sqref="A79:IV79"/>
    </sheetView>
  </sheetViews>
  <sheetFormatPr defaultRowHeight="14.5" x14ac:dyDescent="0.35"/>
  <sheetData>
    <row r="79" spans="1:1" hidden="1" x14ac:dyDescent="0.35">
      <c r="A79" t="s">
        <v>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Chartis Kenya Insurance Co.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skuria</dc:creator>
  <cp:lastModifiedBy>Mukhwana, Reba</cp:lastModifiedBy>
  <cp:lastPrinted>2013-10-26T10:42:08Z</cp:lastPrinted>
  <dcterms:created xsi:type="dcterms:W3CDTF">2013-01-23T07:25:07Z</dcterms:created>
  <dcterms:modified xsi:type="dcterms:W3CDTF">2022-01-18T07:58:52Z</dcterms:modified>
</cp:coreProperties>
</file>